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showInkAnnotation="0" autoCompressPictures="0" defaultThemeVersion="166925"/>
  <xr:revisionPtr revIDLastSave="0" documentId="8_{C7836A1C-CB39-4523-9C8F-5F491407232E}" xr6:coauthVersionLast="45" xr6:coauthVersionMax="45" xr10:uidLastSave="{00000000-0000-0000-0000-000000000000}"/>
  <bookViews>
    <workbookView xWindow="-110" yWindow="-110" windowWidth="19420" windowHeight="10420" tabRatio="500" xr2:uid="{00000000-000D-0000-FFFF-FFFF00000000}"/>
  </bookViews>
  <sheets>
    <sheet name="1. Income Statement" sheetId="1" r:id="rId1"/>
    <sheet name="2. Balance Sheet" sheetId="2" r:id="rId2"/>
    <sheet name="3. Cash Flows Statement" sheetId="3" r:id="rId3"/>
    <sheet name="4. Consolidated Supplement" sheetId="4" r:id="rId4"/>
    <sheet name="5. ACC Segment and Mobility" sheetId="5" r:id="rId5"/>
    <sheet name="5.1 Mobility" sheetId="6" r:id="rId6"/>
    <sheet name="6. Video" sheetId="7" r:id="rId7"/>
    <sheet name="6. Broadband" sheetId="8" r:id="rId8"/>
    <sheet name="7. Business Wireline and Wirele" sheetId="9" r:id="rId9"/>
    <sheet name="8. WM Segment and Turner" sheetId="10" r:id="rId10"/>
    <sheet name="9. HBO and Warner Bros." sheetId="11" r:id="rId11"/>
    <sheet name="10. Latin America and VRIO" sheetId="12" r:id="rId12"/>
    <sheet name="11. Mexico and Supp Advert" sheetId="13" r:id="rId13"/>
    <sheet name="12. Supp Seg Recon 3 mo" sheetId="14" r:id="rId14"/>
    <sheet name="13. Supp Seg Recon YTD" sheetId="15" r:id="rId15"/>
  </sheets>
  <definedNames>
    <definedName name="_xlnm.Print_Area" localSheetId="0">'1. Income Statement'!$A$1:$G$38</definedName>
    <definedName name="_xlnm.Print_Area" localSheetId="12">'11. Mexico and Supp Advert'!$A$1:$G$59</definedName>
    <definedName name="_xlnm.Print_Area" localSheetId="13">'12. Supp Seg Recon 3 mo'!$A$1:$H$58</definedName>
    <definedName name="_xlnm.Print_Area" localSheetId="14">'13. Supp Seg Recon YTD'!$A$1:$H$58</definedName>
    <definedName name="_xlnm.Print_Area" localSheetId="2">'3. Cash Flows Statement'!$A$1:$D$58</definedName>
    <definedName name="_xlnm.Print_Area" localSheetId="3">'4. Consolidated Supplement'!$A$1:$G$39</definedName>
    <definedName name="_xlnm.Print_Area" localSheetId="4">'5. ACC Segment and Mobility'!$A$1:$G$23</definedName>
    <definedName name="_xlnm.Print_Area" localSheetId="5">'5.1 Mobility'!$A$1:$G$51</definedName>
    <definedName name="_xlnm.Print_Area" localSheetId="7">'6. Broadband'!$A$1:$G$54</definedName>
    <definedName name="_xlnm.Print_Area" localSheetId="6">'6. Video'!$A$1:$G$39</definedName>
    <definedName name="_xlnm.Print_Area" localSheetId="8">'7. Business Wireline and Wirele'!$A$1:$G$50</definedName>
    <definedName name="_xlnm.Print_Area" localSheetId="9">'8. WM Segment and Turner'!$A$1:$G$53</definedName>
    <definedName name="_xlnm.Print_Area" localSheetId="10">'9. HBO and Warner Bros.'!$A$1:$G$49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8" i="13" l="1"/>
  <c r="D58" i="13"/>
  <c r="G57" i="13"/>
  <c r="D57" i="13"/>
  <c r="G56" i="13"/>
  <c r="D56" i="13"/>
  <c r="G55" i="13"/>
  <c r="D55" i="13"/>
  <c r="G54" i="13"/>
  <c r="D54" i="13"/>
  <c r="G53" i="13"/>
  <c r="D53" i="13"/>
  <c r="G40" i="13"/>
  <c r="D40" i="13"/>
  <c r="G39" i="13"/>
  <c r="D39" i="13"/>
  <c r="G38" i="13"/>
  <c r="D38" i="13"/>
  <c r="G37" i="13"/>
  <c r="D37" i="13"/>
  <c r="G32" i="13"/>
  <c r="G31" i="13"/>
  <c r="G30" i="13"/>
  <c r="G29" i="13"/>
  <c r="F22" i="13"/>
  <c r="E22" i="13"/>
  <c r="G22" i="13" s="1"/>
  <c r="C22" i="13"/>
  <c r="B22" i="13"/>
  <c r="D22" i="13" s="1"/>
  <c r="G20" i="13"/>
  <c r="D20" i="13"/>
  <c r="G19" i="13"/>
  <c r="D19" i="13"/>
  <c r="G18" i="13"/>
  <c r="D18" i="13"/>
  <c r="F17" i="13"/>
  <c r="G17" i="13" s="1"/>
  <c r="E17" i="13"/>
  <c r="D17" i="13"/>
  <c r="C17" i="13"/>
  <c r="B17" i="13"/>
  <c r="G16" i="13"/>
  <c r="D16" i="13"/>
  <c r="G15" i="13"/>
  <c r="D15" i="13"/>
  <c r="G12" i="13"/>
  <c r="D12" i="13"/>
  <c r="G11" i="13"/>
  <c r="D11" i="13"/>
  <c r="G10" i="13"/>
  <c r="D10" i="13"/>
  <c r="G48" i="12"/>
  <c r="D48" i="12"/>
  <c r="G44" i="12"/>
  <c r="F38" i="12"/>
  <c r="G38" i="12" s="1"/>
  <c r="E38" i="12"/>
  <c r="C38" i="12"/>
  <c r="B38" i="12"/>
  <c r="D38" i="12" s="1"/>
  <c r="G36" i="12"/>
  <c r="D36" i="12"/>
  <c r="G35" i="12"/>
  <c r="D35" i="12"/>
  <c r="G34" i="12"/>
  <c r="D34" i="12"/>
  <c r="F33" i="12"/>
  <c r="G33" i="12" s="1"/>
  <c r="E33" i="12"/>
  <c r="C33" i="12"/>
  <c r="D33" i="12" s="1"/>
  <c r="B33" i="12"/>
  <c r="G32" i="12"/>
  <c r="D32" i="12"/>
  <c r="G31" i="12"/>
  <c r="D31" i="12"/>
  <c r="G28" i="12"/>
  <c r="D28" i="12"/>
  <c r="G17" i="12"/>
  <c r="D17" i="12"/>
  <c r="G16" i="12"/>
  <c r="D16" i="12"/>
  <c r="G15" i="12"/>
  <c r="D15" i="12"/>
  <c r="G12" i="12"/>
  <c r="D12" i="12"/>
  <c r="G11" i="12"/>
  <c r="D11" i="12"/>
  <c r="G10" i="12"/>
  <c r="D10" i="12"/>
  <c r="G45" i="11"/>
  <c r="D45" i="11"/>
  <c r="E44" i="11"/>
  <c r="E48" i="11" s="1"/>
  <c r="F43" i="11"/>
  <c r="G43" i="11" s="1"/>
  <c r="E43" i="11"/>
  <c r="C43" i="11"/>
  <c r="B43" i="11"/>
  <c r="D43" i="11" s="1"/>
  <c r="G42" i="11"/>
  <c r="D42" i="11"/>
  <c r="G41" i="11"/>
  <c r="D41" i="11"/>
  <c r="G40" i="11"/>
  <c r="D40" i="11"/>
  <c r="F37" i="11"/>
  <c r="F44" i="11" s="1"/>
  <c r="E37" i="11"/>
  <c r="C37" i="11"/>
  <c r="C44" i="11" s="1"/>
  <c r="B37" i="11"/>
  <c r="B44" i="11" s="1"/>
  <c r="G36" i="11"/>
  <c r="D36" i="11"/>
  <c r="G35" i="11"/>
  <c r="D35" i="11"/>
  <c r="G34" i="11"/>
  <c r="D34" i="11"/>
  <c r="G20" i="11"/>
  <c r="D20" i="11"/>
  <c r="E19" i="11"/>
  <c r="E23" i="11" s="1"/>
  <c r="F18" i="11"/>
  <c r="G18" i="11" s="1"/>
  <c r="E18" i="11"/>
  <c r="C18" i="11"/>
  <c r="B18" i="11"/>
  <c r="D18" i="11" s="1"/>
  <c r="G17" i="11"/>
  <c r="D17" i="11"/>
  <c r="G16" i="11"/>
  <c r="D16" i="11"/>
  <c r="G15" i="11"/>
  <c r="D15" i="11"/>
  <c r="F12" i="11"/>
  <c r="F19" i="11" s="1"/>
  <c r="E12" i="11"/>
  <c r="C12" i="11"/>
  <c r="C19" i="11" s="1"/>
  <c r="B12" i="11"/>
  <c r="B19" i="11" s="1"/>
  <c r="G11" i="11"/>
  <c r="D11" i="11"/>
  <c r="G10" i="11"/>
  <c r="D10" i="11"/>
  <c r="G49" i="10"/>
  <c r="D49" i="10"/>
  <c r="F48" i="10"/>
  <c r="F50" i="10" s="1"/>
  <c r="C48" i="10"/>
  <c r="C52" i="10" s="1"/>
  <c r="B48" i="10"/>
  <c r="B50" i="10" s="1"/>
  <c r="F47" i="10"/>
  <c r="E47" i="10"/>
  <c r="G47" i="10" s="1"/>
  <c r="D47" i="10"/>
  <c r="C47" i="10"/>
  <c r="B47" i="10"/>
  <c r="G46" i="10"/>
  <c r="D46" i="10"/>
  <c r="G45" i="10"/>
  <c r="D45" i="10"/>
  <c r="G44" i="10"/>
  <c r="D44" i="10"/>
  <c r="F41" i="10"/>
  <c r="E41" i="10"/>
  <c r="E48" i="10" s="1"/>
  <c r="D41" i="10"/>
  <c r="C41" i="10"/>
  <c r="B41" i="10"/>
  <c r="G40" i="10"/>
  <c r="D40" i="10"/>
  <c r="G39" i="10"/>
  <c r="D39" i="10"/>
  <c r="G38" i="10"/>
  <c r="D38" i="10"/>
  <c r="G25" i="10"/>
  <c r="D25" i="10"/>
  <c r="F23" i="10"/>
  <c r="G23" i="10" s="1"/>
  <c r="E23" i="10"/>
  <c r="C23" i="10"/>
  <c r="B23" i="10"/>
  <c r="D23" i="10" s="1"/>
  <c r="G22" i="10"/>
  <c r="D22" i="10"/>
  <c r="G21" i="10"/>
  <c r="D21" i="10"/>
  <c r="G20" i="10"/>
  <c r="D20" i="10"/>
  <c r="G19" i="10"/>
  <c r="D19" i="10"/>
  <c r="G18" i="10"/>
  <c r="D18" i="10"/>
  <c r="G17" i="10"/>
  <c r="D17" i="10"/>
  <c r="F14" i="10"/>
  <c r="F24" i="10" s="1"/>
  <c r="F26" i="10" s="1"/>
  <c r="E14" i="10"/>
  <c r="G14" i="10" s="1"/>
  <c r="D14" i="10"/>
  <c r="C14" i="10"/>
  <c r="C24" i="10" s="1"/>
  <c r="C26" i="10" s="1"/>
  <c r="B14" i="10"/>
  <c r="B24" i="10" s="1"/>
  <c r="G13" i="10"/>
  <c r="D13" i="10"/>
  <c r="G12" i="10"/>
  <c r="D12" i="10"/>
  <c r="G11" i="10"/>
  <c r="D11" i="10"/>
  <c r="G10" i="10"/>
  <c r="D10" i="10"/>
  <c r="F49" i="9"/>
  <c r="G49" i="9" s="1"/>
  <c r="E49" i="9"/>
  <c r="C49" i="9"/>
  <c r="B49" i="9"/>
  <c r="D49" i="9" s="1"/>
  <c r="G47" i="9"/>
  <c r="D47" i="9"/>
  <c r="G46" i="9"/>
  <c r="D46" i="9"/>
  <c r="G45" i="9"/>
  <c r="D45" i="9"/>
  <c r="G44" i="9"/>
  <c r="D44" i="9"/>
  <c r="G43" i="9"/>
  <c r="D43" i="9"/>
  <c r="G42" i="9"/>
  <c r="D42" i="9"/>
  <c r="G39" i="9"/>
  <c r="D39" i="9"/>
  <c r="G38" i="9"/>
  <c r="D38" i="9"/>
  <c r="G37" i="9"/>
  <c r="D37" i="9"/>
  <c r="G36" i="9"/>
  <c r="D36" i="9"/>
  <c r="G35" i="9"/>
  <c r="D35" i="9"/>
  <c r="G34" i="9"/>
  <c r="D34" i="9"/>
  <c r="F23" i="9"/>
  <c r="E23" i="9"/>
  <c r="G23" i="9" s="1"/>
  <c r="D23" i="9"/>
  <c r="C23" i="9"/>
  <c r="B23" i="9"/>
  <c r="G21" i="9"/>
  <c r="D21" i="9"/>
  <c r="G20" i="9"/>
  <c r="D20" i="9"/>
  <c r="G19" i="9"/>
  <c r="D19" i="9"/>
  <c r="G18" i="9"/>
  <c r="C18" i="9"/>
  <c r="D18" i="9" s="1"/>
  <c r="B18" i="9"/>
  <c r="G17" i="9"/>
  <c r="D17" i="9"/>
  <c r="G16" i="9"/>
  <c r="D16" i="9"/>
  <c r="G13" i="9"/>
  <c r="D13" i="9"/>
  <c r="G12" i="9"/>
  <c r="D12" i="9"/>
  <c r="G11" i="9"/>
  <c r="D11" i="9"/>
  <c r="G10" i="9"/>
  <c r="D10" i="9"/>
  <c r="G53" i="8"/>
  <c r="D53" i="8"/>
  <c r="G52" i="8"/>
  <c r="D52" i="8"/>
  <c r="G49" i="8"/>
  <c r="D49" i="8"/>
  <c r="G48" i="8"/>
  <c r="D48" i="8"/>
  <c r="G47" i="8"/>
  <c r="D47" i="8"/>
  <c r="G42" i="8"/>
  <c r="G41" i="8"/>
  <c r="G40" i="8"/>
  <c r="G37" i="8"/>
  <c r="G36" i="8"/>
  <c r="G33" i="8"/>
  <c r="G32" i="8"/>
  <c r="G31" i="8"/>
  <c r="F24" i="8"/>
  <c r="G24" i="8" s="1"/>
  <c r="E24" i="8"/>
  <c r="C24" i="8"/>
  <c r="B24" i="8"/>
  <c r="D24" i="8" s="1"/>
  <c r="G22" i="8"/>
  <c r="D22" i="8"/>
  <c r="G21" i="8"/>
  <c r="D21" i="8"/>
  <c r="G20" i="8"/>
  <c r="D20" i="8"/>
  <c r="G19" i="8"/>
  <c r="D19" i="8"/>
  <c r="C19" i="8"/>
  <c r="B19" i="8"/>
  <c r="G18" i="8"/>
  <c r="D18" i="8"/>
  <c r="G17" i="8"/>
  <c r="D17" i="8"/>
  <c r="G14" i="8"/>
  <c r="D14" i="8"/>
  <c r="G13" i="8"/>
  <c r="D13" i="8"/>
  <c r="G12" i="8"/>
  <c r="D12" i="8"/>
  <c r="G11" i="8"/>
  <c r="D11" i="8"/>
  <c r="G10" i="8"/>
  <c r="D10" i="8"/>
  <c r="G38" i="7"/>
  <c r="D38" i="7"/>
  <c r="G37" i="7"/>
  <c r="D37" i="7"/>
  <c r="G36" i="7"/>
  <c r="D36" i="7"/>
  <c r="G31" i="7"/>
  <c r="G30" i="7"/>
  <c r="G29" i="7"/>
  <c r="F22" i="7"/>
  <c r="E22" i="7"/>
  <c r="G22" i="7" s="1"/>
  <c r="C22" i="7"/>
  <c r="B22" i="7"/>
  <c r="D22" i="7" s="1"/>
  <c r="G20" i="7"/>
  <c r="D20" i="7"/>
  <c r="G19" i="7"/>
  <c r="D19" i="7"/>
  <c r="G18" i="7"/>
  <c r="D18" i="7"/>
  <c r="G17" i="7"/>
  <c r="C17" i="7"/>
  <c r="D17" i="7" s="1"/>
  <c r="B17" i="7"/>
  <c r="G16" i="7"/>
  <c r="D16" i="7"/>
  <c r="G15" i="7"/>
  <c r="D15" i="7"/>
  <c r="G12" i="7"/>
  <c r="D12" i="7"/>
  <c r="G11" i="7"/>
  <c r="D11" i="7"/>
  <c r="G10" i="7"/>
  <c r="D10" i="7"/>
  <c r="G48" i="6"/>
  <c r="D48" i="6"/>
  <c r="G47" i="6"/>
  <c r="D47" i="6"/>
  <c r="G45" i="6"/>
  <c r="D45" i="6"/>
  <c r="G44" i="6"/>
  <c r="D44" i="6"/>
  <c r="G43" i="6"/>
  <c r="D43" i="6"/>
  <c r="G42" i="6"/>
  <c r="D42" i="6"/>
  <c r="G41" i="6"/>
  <c r="D41" i="6"/>
  <c r="G39" i="6"/>
  <c r="D39" i="6"/>
  <c r="G38" i="6"/>
  <c r="D38" i="6"/>
  <c r="G33" i="6"/>
  <c r="G32" i="6"/>
  <c r="G31" i="6"/>
  <c r="G30" i="6"/>
  <c r="G29" i="6"/>
  <c r="F22" i="6"/>
  <c r="G22" i="6" s="1"/>
  <c r="E22" i="6"/>
  <c r="C22" i="6"/>
  <c r="B22" i="6"/>
  <c r="D22" i="6" s="1"/>
  <c r="G20" i="6"/>
  <c r="D20" i="6"/>
  <c r="G19" i="6"/>
  <c r="D19" i="6"/>
  <c r="G18" i="6"/>
  <c r="D18" i="6"/>
  <c r="G17" i="6"/>
  <c r="D17" i="6"/>
  <c r="C17" i="6"/>
  <c r="B17" i="6"/>
  <c r="G16" i="6"/>
  <c r="D16" i="6"/>
  <c r="G15" i="6"/>
  <c r="D15" i="6"/>
  <c r="G12" i="6"/>
  <c r="D12" i="6"/>
  <c r="G11" i="6"/>
  <c r="D11" i="6"/>
  <c r="G10" i="6"/>
  <c r="D10" i="6"/>
  <c r="G21" i="5"/>
  <c r="D21" i="5"/>
  <c r="G20" i="5"/>
  <c r="D20" i="5"/>
  <c r="G19" i="5"/>
  <c r="D19" i="5"/>
  <c r="G18" i="5"/>
  <c r="D18" i="5"/>
  <c r="G17" i="5"/>
  <c r="D17" i="5"/>
  <c r="G14" i="5"/>
  <c r="D14" i="5"/>
  <c r="G13" i="5"/>
  <c r="D13" i="5"/>
  <c r="G12" i="5"/>
  <c r="D12" i="5"/>
  <c r="G11" i="5"/>
  <c r="D11" i="5"/>
  <c r="G10" i="5"/>
  <c r="D10" i="5"/>
  <c r="G38" i="4"/>
  <c r="D38" i="4"/>
  <c r="G37" i="4"/>
  <c r="D37" i="4"/>
  <c r="G36" i="4"/>
  <c r="D36" i="4"/>
  <c r="G31" i="4"/>
  <c r="G30" i="4"/>
  <c r="G29" i="4"/>
  <c r="G26" i="4"/>
  <c r="G25" i="4"/>
  <c r="G24" i="4"/>
  <c r="G17" i="4"/>
  <c r="G16" i="4"/>
  <c r="G15" i="4"/>
  <c r="G13" i="4"/>
  <c r="D13" i="4"/>
  <c r="G11" i="4"/>
  <c r="D11" i="4"/>
  <c r="G10" i="4"/>
  <c r="D10" i="4"/>
  <c r="G9" i="4"/>
  <c r="D9" i="4"/>
  <c r="D37" i="3"/>
  <c r="B37" i="3"/>
  <c r="B29" i="3"/>
  <c r="G37" i="1"/>
  <c r="D37" i="1"/>
  <c r="G36" i="1"/>
  <c r="D36" i="1"/>
  <c r="G35" i="1"/>
  <c r="D35" i="1"/>
  <c r="G34" i="1"/>
  <c r="D34" i="1"/>
  <c r="G32" i="1"/>
  <c r="G31" i="1"/>
  <c r="D31" i="1"/>
  <c r="G30" i="1"/>
  <c r="G29" i="1"/>
  <c r="D29" i="1"/>
  <c r="G28" i="1"/>
  <c r="G27" i="1"/>
  <c r="D27" i="1"/>
  <c r="G26" i="1"/>
  <c r="G25" i="1"/>
  <c r="D25" i="1"/>
  <c r="G24" i="1"/>
  <c r="D24" i="1"/>
  <c r="G23" i="1"/>
  <c r="D23" i="1"/>
  <c r="G22" i="1"/>
  <c r="G21" i="1"/>
  <c r="D21" i="1"/>
  <c r="C21" i="1"/>
  <c r="B21" i="1"/>
  <c r="G20" i="1"/>
  <c r="D20" i="1"/>
  <c r="G19" i="1"/>
  <c r="D19" i="1"/>
  <c r="G18" i="1"/>
  <c r="D18" i="1"/>
  <c r="G17" i="1"/>
  <c r="D17" i="1"/>
  <c r="G16" i="1"/>
  <c r="D16" i="1"/>
  <c r="G15" i="1"/>
  <c r="D15" i="1"/>
  <c r="G11" i="1"/>
  <c r="D11" i="1"/>
  <c r="C11" i="1"/>
  <c r="C22" i="1" s="1"/>
  <c r="B11" i="1"/>
  <c r="B22" i="1" s="1"/>
  <c r="B26" i="1" s="1"/>
  <c r="B28" i="1" s="1"/>
  <c r="B30" i="1" s="1"/>
  <c r="B32" i="1" s="1"/>
  <c r="G10" i="1"/>
  <c r="D10" i="1"/>
  <c r="G9" i="1"/>
  <c r="D9" i="1"/>
  <c r="D22" i="1" l="1"/>
  <c r="C26" i="1"/>
  <c r="C21" i="11"/>
  <c r="C23" i="11"/>
  <c r="D24" i="10"/>
  <c r="B26" i="10"/>
  <c r="D26" i="10" s="1"/>
  <c r="E50" i="10"/>
  <c r="G50" i="10" s="1"/>
  <c r="E52" i="10"/>
  <c r="G48" i="10"/>
  <c r="F48" i="11"/>
  <c r="G48" i="11" s="1"/>
  <c r="F46" i="11"/>
  <c r="B23" i="11"/>
  <c r="D19" i="11"/>
  <c r="B21" i="11"/>
  <c r="D21" i="11" s="1"/>
  <c r="C46" i="11"/>
  <c r="C48" i="11"/>
  <c r="D50" i="10"/>
  <c r="F23" i="11"/>
  <c r="G23" i="11" s="1"/>
  <c r="F21" i="11"/>
  <c r="B48" i="11"/>
  <c r="D48" i="11" s="1"/>
  <c r="D44" i="11"/>
  <c r="B46" i="11"/>
  <c r="D46" i="11" s="1"/>
  <c r="E24" i="10"/>
  <c r="C50" i="10"/>
  <c r="G12" i="11"/>
  <c r="E21" i="11"/>
  <c r="G21" i="11" s="1"/>
  <c r="G37" i="11"/>
  <c r="E46" i="11"/>
  <c r="G46" i="11" s="1"/>
  <c r="D48" i="10"/>
  <c r="B52" i="10"/>
  <c r="D52" i="10" s="1"/>
  <c r="F52" i="10"/>
  <c r="D12" i="11"/>
  <c r="D37" i="11"/>
  <c r="G41" i="10"/>
  <c r="G19" i="11"/>
  <c r="G44" i="11"/>
  <c r="D23" i="11" l="1"/>
  <c r="C28" i="1"/>
  <c r="D26" i="1"/>
  <c r="G24" i="10"/>
  <c r="E26" i="10"/>
  <c r="G26" i="10" s="1"/>
  <c r="G52" i="10"/>
  <c r="C30" i="1" l="1"/>
  <c r="D28" i="1"/>
  <c r="C32" i="1" l="1"/>
  <c r="D32" i="1" s="1"/>
  <c r="D30" i="1"/>
</calcChain>
</file>

<file path=xl/sharedStrings.xml><?xml version="1.0" encoding="utf-8"?>
<sst xmlns="http://schemas.openxmlformats.org/spreadsheetml/2006/main" count="869" uniqueCount="289">
  <si>
    <t>AT&amp;T Inc.</t>
  </si>
  <si>
    <t>Financial Data</t>
  </si>
  <si>
    <t>Consolidated Statements of Income</t>
  </si>
  <si>
    <t>Dollars in millions except per share amounts</t>
  </si>
  <si>
    <t>Unaudited</t>
  </si>
  <si>
    <t>Fourth Quarter</t>
  </si>
  <si>
    <t>Percent</t>
  </si>
  <si>
    <t>Year Ended</t>
  </si>
  <si>
    <t>2020</t>
  </si>
  <si>
    <t>2019</t>
  </si>
  <si>
    <t>Change</t>
  </si>
  <si>
    <t>Operating Revenues</t>
  </si>
  <si>
    <t>Service</t>
  </si>
  <si>
    <t>Equipment</t>
  </si>
  <si>
    <t>Total Operating Revenues</t>
  </si>
  <si>
    <t>Operating Expenses</t>
  </si>
  <si>
    <t>Cost of revenues</t>
  </si>
  <si>
    <t>Broadcast, programming and operations</t>
  </si>
  <si>
    <r>
      <rPr>
        <sz val="10"/>
        <color rgb="FF000000"/>
        <rFont val="Times New Roman"/>
      </rPr>
      <t xml:space="preserve">Other cost of revenues (exclusive of
</t>
    </r>
    <r>
      <rPr>
        <sz val="10"/>
        <color rgb="FF000000"/>
        <rFont val="Times New Roman"/>
      </rPr>
      <t xml:space="preserve">depreciation and amortization shown
</t>
    </r>
    <r>
      <rPr>
        <sz val="10"/>
        <color rgb="FF000000"/>
        <rFont val="Times New Roman"/>
      </rPr>
      <t>separately below)</t>
    </r>
  </si>
  <si>
    <t>Selling, general and administrative</t>
  </si>
  <si>
    <t>Asset impairments and abandonments</t>
  </si>
  <si>
    <t>Depreciation and amortization</t>
  </si>
  <si>
    <t>Total Operating Expenses</t>
  </si>
  <si>
    <t>Operating Income (Loss)</t>
  </si>
  <si>
    <t>Interest Expense</t>
  </si>
  <si>
    <t>Equity in Net Income (Loss) of Affiliates</t>
  </si>
  <si>
    <t>Other Income (Expense) — Net</t>
  </si>
  <si>
    <t>Income (Loss) Before Income Taxes</t>
  </si>
  <si>
    <t>Income Tax (Benefit) Expense</t>
  </si>
  <si>
    <t>Net Income (Loss)</t>
  </si>
  <si>
    <t>Less: Net Income Attributable to
    Noncontrolling Interest</t>
  </si>
  <si>
    <t>Net Income (Loss) Attributable to AT&amp;T</t>
  </si>
  <si>
    <t>Less: Preferred Stock Dividends</t>
  </si>
  <si>
    <t>Net Income (Loss) Attributable
   to Common Stock</t>
  </si>
  <si>
    <t>Basic Earnings Per Share Attributable
   to Common Stock</t>
  </si>
  <si>
    <t>Weighted Average Common
    Shares Outstanding (000,000)</t>
  </si>
  <si>
    <t>Diluted Earnings Per Share Attributable
    to Common Stock</t>
  </si>
  <si>
    <t>Weighted Average Common 
    Shares Outstanding with Dilution (000,000)</t>
  </si>
  <si>
    <t>Consolidated Balance Sheets</t>
  </si>
  <si>
    <t>Dollars in millions</t>
  </si>
  <si>
    <t>Dec. 31,</t>
  </si>
  <si>
    <t>Assets</t>
  </si>
  <si>
    <t>Current Assets</t>
  </si>
  <si>
    <t>Cash and cash equivalents</t>
  </si>
  <si>
    <t>Accounts receivable - net of related allowance for credit loss of  $1,221 and $1,235</t>
  </si>
  <si>
    <t>Prepaid expenses</t>
  </si>
  <si>
    <t>Other current assets</t>
  </si>
  <si>
    <t>Total current assets</t>
  </si>
  <si>
    <t>Noncurrent Inventories and Theatrical Film and Television Production Costs</t>
  </si>
  <si>
    <t>Property, Plant and Equipment – Net</t>
  </si>
  <si>
    <t>Goodwill</t>
  </si>
  <si>
    <t>Licenses – Net</t>
  </si>
  <si>
    <t>Trademarks and Trade Names – Net</t>
  </si>
  <si>
    <t>Distribution Networks – Net</t>
  </si>
  <si>
    <t>Other Intangible Assets – Net</t>
  </si>
  <si>
    <t>Investments in and Advances to Equity Affiliates</t>
  </si>
  <si>
    <t>Operating Lease Right-Of-Use Assets</t>
  </si>
  <si>
    <t>Other Assets</t>
  </si>
  <si>
    <t>Total Assets</t>
  </si>
  <si>
    <t>Liabilities and Stockholders’ Equity</t>
  </si>
  <si>
    <t>Current Liabilities</t>
  </si>
  <si>
    <t>Debt maturing within one year</t>
  </si>
  <si>
    <t>Accounts payable and accrued liabilities</t>
  </si>
  <si>
    <t>Advanced billings and customer deposits</t>
  </si>
  <si>
    <t>Accrued taxes</t>
  </si>
  <si>
    <t>Dividends payable</t>
  </si>
  <si>
    <t>Total current liabilities</t>
  </si>
  <si>
    <t>Long-Term Debt</t>
  </si>
  <si>
    <t>Deferred Credits and Other Noncurrent Liabilities</t>
  </si>
  <si>
    <t>Deferred income taxes</t>
  </si>
  <si>
    <t>Postemployment benefit obligation</t>
  </si>
  <si>
    <t>Operating lease liabilities</t>
  </si>
  <si>
    <t>Other noncurrent liabilities</t>
  </si>
  <si>
    <t>Total deferred credits and other noncurrent liabilities</t>
  </si>
  <si>
    <t>Stockholders’ Equity</t>
  </si>
  <si>
    <t>Preferred stock</t>
  </si>
  <si>
    <t>Common stock</t>
  </si>
  <si>
    <t>Additional paid-in capital</t>
  </si>
  <si>
    <t>Retained earnings</t>
  </si>
  <si>
    <t>Treasury stock</t>
  </si>
  <si>
    <t>Accumulated other comprehensive income</t>
  </si>
  <si>
    <t>Noncontrolling interest</t>
  </si>
  <si>
    <t>Total stockholders’ equity</t>
  </si>
  <si>
    <t>Total Liabilities and Stockholders’ Equity</t>
  </si>
  <si>
    <t>Consolidated Statements of Cash Flows</t>
  </si>
  <si>
    <t>Operating Activities</t>
  </si>
  <si>
    <t>Net income (loss)</t>
  </si>
  <si>
    <t>Adjustments to reconcile net income (loss) to net cash provided by operating activities:</t>
  </si>
  <si>
    <t>Amortization of film and television costs</t>
  </si>
  <si>
    <t>Undistributed earnings from investments in equity affiliates</t>
  </si>
  <si>
    <t>Provision for uncollectible accounts</t>
  </si>
  <si>
    <t>Deferred income tax expense</t>
  </si>
  <si>
    <t>Net (gain) loss on investments, net of impairments</t>
  </si>
  <si>
    <t>Pension and postretirement benefit expense (credit)</t>
  </si>
  <si>
    <t>Actuarial (gain) loss on pension and postretirement benefits</t>
  </si>
  <si>
    <t>Changes in operating assets and liabilities:</t>
  </si>
  <si>
    <t>Receivables</t>
  </si>
  <si>
    <t>Other current assets, inventories and theatrical film and television production costs</t>
  </si>
  <si>
    <t>Accounts payable and other accrued liabilities</t>
  </si>
  <si>
    <t>Equipment installment receivables and related sales</t>
  </si>
  <si>
    <t>Deferred customer contract acquisition and fulfillment costs</t>
  </si>
  <si>
    <t>Postretirement claims and contributions</t>
  </si>
  <si>
    <t>Other - net</t>
  </si>
  <si>
    <t>Total adjustments</t>
  </si>
  <si>
    <t>Net Cash Provided by Operating Activities</t>
  </si>
  <si>
    <t>Investing Activities</t>
  </si>
  <si>
    <t>Capital expenditures, including $(123) and $(200) of interest during construction</t>
  </si>
  <si>
    <t>Acquisitions, net of cash acquired</t>
  </si>
  <si>
    <t>Dispositions</t>
  </si>
  <si>
    <t>(Purchases), sales and settlements of securities and investments, net</t>
  </si>
  <si>
    <t>Advances to and investments in equity affiliates, net</t>
  </si>
  <si>
    <t>Net Cash Used in Investing Activities</t>
  </si>
  <si>
    <t>Financing Activities</t>
  </si>
  <si>
    <t>Net change in short-term borrowings with original maturities of three months or less</t>
  </si>
  <si>
    <t>Issuance of other short-term borrowings</t>
  </si>
  <si>
    <t>Repayment of other short-term borrowings</t>
  </si>
  <si>
    <t>Issuance of long-term debt</t>
  </si>
  <si>
    <t>Repayment of long-term debt</t>
  </si>
  <si>
    <t>Payment of vendor financing</t>
  </si>
  <si>
    <t>Issuance of preferred stock</t>
  </si>
  <si>
    <t>Purchase of treasury stock</t>
  </si>
  <si>
    <t>Issuance of treasury stock</t>
  </si>
  <si>
    <t>Issuance of preferred interests in subsidiary</t>
  </si>
  <si>
    <t>Redemption of preferred interest in subsidiary</t>
  </si>
  <si>
    <t>Dividends paid</t>
  </si>
  <si>
    <t>Net Cash Used in Financing Activities</t>
  </si>
  <si>
    <t>Net (decrease) increase in cash and cash equivalents and restricted cash</t>
  </si>
  <si>
    <t>Cash and cash equivalents and restricted cash beginning of year</t>
  </si>
  <si>
    <t>Cash and Cash Equivalents and Restricted Cash End of Year</t>
  </si>
  <si>
    <t>Consolidated Supplementary Data</t>
  </si>
  <si>
    <t>Supplementary Financial Data</t>
  </si>
  <si>
    <t>Twelve-Month Period</t>
  </si>
  <si>
    <t>Capital expenditures</t>
  </si>
  <si>
    <t>Purchase of property and equipment</t>
  </si>
  <si>
    <t>Interest during construction</t>
  </si>
  <si>
    <t>Total Capital Expenditures</t>
  </si>
  <si>
    <t>Dividends Declared per Common Share</t>
  </si>
  <si>
    <t>End of Period Common Shares Outstanding (000,000)</t>
  </si>
  <si>
    <t>Debt Ratio</t>
  </si>
  <si>
    <t>Total Employees</t>
  </si>
  <si>
    <t>Supplementary Operating Data</t>
  </si>
  <si>
    <t>Subscribers and connections in thousands</t>
  </si>
  <si>
    <t>December 31,</t>
  </si>
  <si>
    <t>Broadband Connections</t>
  </si>
  <si>
    <t>IP</t>
  </si>
  <si>
    <t>DSL</t>
  </si>
  <si>
    <t>Total Broadband Connections</t>
  </si>
  <si>
    <t>Voice Connections</t>
  </si>
  <si>
    <t>Network Access Lines</t>
  </si>
  <si>
    <t>U-verse VoIP Connections</t>
  </si>
  <si>
    <t>Total Retail Voice Connections</t>
  </si>
  <si>
    <t>Broadband Net Additions</t>
  </si>
  <si>
    <t>Total Broadband Net Additions</t>
  </si>
  <si>
    <t>COMMUNICATIONS SEGMENT</t>
  </si>
  <si>
    <r>
      <rPr>
        <sz val="10"/>
        <color rgb="FF000000"/>
        <rFont val="Times New Roman"/>
      </rPr>
      <t xml:space="preserve">Our Communications segment consists of our Mobility, Video, Broadband and Business Wireline business units. During the fourth quarter, to further accelerate our ability to innovate and execute in our fast-growing broadband and fiber business, we began operating our video business separately from our broadband and legacy telephony operations. We have recast our results for all prior periods to split the Entertainment Group into two separate business units, Video and Broadband, and remove video operations from Business Wireline, combining all video operations in Video. </t>
    </r>
  </si>
  <si>
    <t>Segment Results</t>
  </si>
  <si>
    <t>Segment Operating Revenues</t>
  </si>
  <si>
    <t>Mobility</t>
  </si>
  <si>
    <t>Video</t>
  </si>
  <si>
    <t>Broadband</t>
  </si>
  <si>
    <t>Business Wireline</t>
  </si>
  <si>
    <t>Total Segment Operating Revenues</t>
  </si>
  <si>
    <t>Segment Operating Contribution</t>
  </si>
  <si>
    <t>Total Segment Operating Contribution</t>
  </si>
  <si>
    <t>Mobility provides nationwide wireless service and equipment.</t>
  </si>
  <si>
    <t>Mobility Results</t>
  </si>
  <si>
    <t>Operations and support</t>
  </si>
  <si>
    <t>Operating Income</t>
  </si>
  <si>
    <t>Operating Contribution</t>
  </si>
  <si>
    <t>Operating Income Margin</t>
  </si>
  <si>
    <t>Mobility Subscribers</t>
  </si>
  <si>
    <t>Postpaid</t>
  </si>
  <si>
    <t>Prepaid</t>
  </si>
  <si>
    <t>Reseller</t>
  </si>
  <si>
    <t>Connected Devices</t>
  </si>
  <si>
    <t>Total Mobility Subscribers</t>
  </si>
  <si>
    <t>Mobility Net Additions</t>
  </si>
  <si>
    <r>
      <rPr>
        <sz val="10"/>
        <color rgb="FF000000"/>
        <rFont val="Times New Roman"/>
      </rPr>
      <t>Postpaid Phone Net Additions</t>
    </r>
    <r>
      <rPr>
        <vertAlign val="superscript"/>
        <sz val="10"/>
        <color rgb="FF000000"/>
        <rFont val="Times New Roman"/>
      </rPr>
      <t>1</t>
    </r>
  </si>
  <si>
    <r>
      <rPr>
        <sz val="10"/>
        <color rgb="FF000000"/>
        <rFont val="Times New Roman"/>
      </rPr>
      <t>Total Phone Net Additions</t>
    </r>
    <r>
      <rPr>
        <vertAlign val="superscript"/>
        <sz val="10"/>
        <color rgb="FF000000"/>
        <rFont val="Times New Roman"/>
      </rPr>
      <t>1</t>
    </r>
  </si>
  <si>
    <r>
      <rPr>
        <sz val="10"/>
        <color rgb="FF000000"/>
        <rFont val="Times New Roman"/>
      </rPr>
      <t>Postpaid</t>
    </r>
    <r>
      <rPr>
        <vertAlign val="superscript"/>
        <sz val="10"/>
        <color rgb="FF000000"/>
        <rFont val="Times New Roman"/>
      </rPr>
      <t>1, 2</t>
    </r>
  </si>
  <si>
    <r>
      <rPr>
        <sz val="10"/>
        <color rgb="FF000000"/>
        <rFont val="Times New Roman"/>
      </rPr>
      <t>Prepaid</t>
    </r>
    <r>
      <rPr>
        <vertAlign val="superscript"/>
        <sz val="10"/>
        <color rgb="FF000000"/>
        <rFont val="Times New Roman"/>
      </rPr>
      <t>2, 3</t>
    </r>
  </si>
  <si>
    <r>
      <rPr>
        <sz val="10"/>
        <color rgb="FF000000"/>
        <rFont val="Times New Roman"/>
      </rPr>
      <t>Reseller</t>
    </r>
    <r>
      <rPr>
        <vertAlign val="superscript"/>
        <sz val="10"/>
        <color rgb="FF000000"/>
        <rFont val="Times New Roman"/>
      </rPr>
      <t>2</t>
    </r>
  </si>
  <si>
    <t>Total Mobility Net Additions</t>
  </si>
  <si>
    <r>
      <rPr>
        <sz val="10"/>
        <color rgb="FF000000"/>
        <rFont val="Times New Roman"/>
      </rPr>
      <t>Postpaid Churn</t>
    </r>
    <r>
      <rPr>
        <vertAlign val="superscript"/>
        <sz val="10"/>
        <color rgb="FF000000"/>
        <rFont val="Times New Roman"/>
      </rPr>
      <t>1</t>
    </r>
  </si>
  <si>
    <r>
      <rPr>
        <sz val="10"/>
        <color rgb="FF000000"/>
        <rFont val="Times New Roman"/>
      </rPr>
      <t>Postpaid Phone-Only Churn</t>
    </r>
    <r>
      <rPr>
        <vertAlign val="superscript"/>
        <sz val="10"/>
        <color rgb="FF000000"/>
        <rFont val="Times New Roman"/>
      </rPr>
      <t>1</t>
    </r>
  </si>
  <si>
    <t>Video provides video, including over-the-top (OTT) services and also sells advertising on video distribution platforms. Video results were previously reported in the Entertainment Group and Business Wireline business units.</t>
  </si>
  <si>
    <t>Video Results</t>
  </si>
  <si>
    <t> </t>
  </si>
  <si>
    <t>Video Connections</t>
  </si>
  <si>
    <t>Premium TV</t>
  </si>
  <si>
    <t>AT&amp;T TV Now</t>
  </si>
  <si>
    <t>Total Video Connections</t>
  </si>
  <si>
    <t>Video Net Additions</t>
  </si>
  <si>
    <r>
      <rPr>
        <sz val="10"/>
        <color rgb="FF000000"/>
        <rFont val="Times New Roman"/>
      </rPr>
      <t xml:space="preserve">Premium TV </t>
    </r>
    <r>
      <rPr>
        <vertAlign val="superscript"/>
        <sz val="10"/>
        <color rgb="FF000000"/>
        <rFont val="Times New Roman"/>
      </rPr>
      <t>1</t>
    </r>
  </si>
  <si>
    <t>Total Video Net Additions</t>
  </si>
  <si>
    <t>Broadband provides broadband, including fiber, and voice communication services primarily to residential customers. Broadband was previously combined with the majority of our Video business unit and reported as Entertainment Group. Results have been recast to conform to the current period's presentation of separate Video and Broadband business units.</t>
  </si>
  <si>
    <t>Broadband Results</t>
  </si>
  <si>
    <t>Video entertainment</t>
  </si>
  <si>
    <t>High-speed internet</t>
  </si>
  <si>
    <t>Legacy voice and data services</t>
  </si>
  <si>
    <t>Other service and equipment</t>
  </si>
  <si>
    <t xml:space="preserve">    Fiber Broadband Connections</t>
  </si>
  <si>
    <t>Retail Consumer Switched Access Lines</t>
  </si>
  <si>
    <t>U-verse Consumer VoIP Connections</t>
  </si>
  <si>
    <t>Total Retail Consumer Voice Connections</t>
  </si>
  <si>
    <r>
      <rPr>
        <sz val="10"/>
        <color rgb="FF000000"/>
        <rFont val="Times New Roman"/>
      </rPr>
      <t xml:space="preserve">Total Broadband Net Additions </t>
    </r>
    <r>
      <rPr>
        <vertAlign val="superscript"/>
        <sz val="10"/>
        <color rgb="FF000000"/>
        <rFont val="Times New Roman"/>
      </rPr>
      <t>1</t>
    </r>
  </si>
  <si>
    <t xml:space="preserve">    Fiber Broadband Net Additions</t>
  </si>
  <si>
    <t>Business Wireline unit provides advanced IP-based services, as well as traditional data services to business customers. Results have been recast to conform to the current period's presentation of a separate Video business unit.</t>
  </si>
  <si>
    <t>Business Wireline Results</t>
  </si>
  <si>
    <t>Strategic and managed services</t>
  </si>
  <si>
    <t>Business Solutions</t>
  </si>
  <si>
    <t>As a supplemental presentation to our Communications segment operating results, we are providing a view of our AT&amp;T Business Solutions results which includes both wireless and fixed operations. This combined view presents a complete profile of the entire business customer relationship and underscores the importance of mobile solutions to serving our business customers. Results have been recast to conform to the current period's classification of consumer and business wireless subscribers and a separate Video reporting unit.</t>
  </si>
  <si>
    <t>Business Solutions Results</t>
  </si>
  <si>
    <t>Wireless service</t>
  </si>
  <si>
    <t>Wireless equipment</t>
  </si>
  <si>
    <r>
      <rPr>
        <b/>
        <u/>
        <sz val="12"/>
        <color rgb="FF548DD4"/>
        <rFont val="Times New Roman"/>
      </rPr>
      <t>W</t>
    </r>
    <r>
      <rPr>
        <b/>
        <u/>
        <sz val="10"/>
        <color rgb="FF548DD4"/>
        <rFont val="Times New Roman"/>
      </rPr>
      <t>ARNER</t>
    </r>
    <r>
      <rPr>
        <b/>
        <u/>
        <sz val="12"/>
        <color rgb="FF548DD4"/>
        <rFont val="Times New Roman"/>
      </rPr>
      <t>M</t>
    </r>
    <r>
      <rPr>
        <b/>
        <u/>
        <sz val="10"/>
        <color rgb="FF548DD4"/>
        <rFont val="Times New Roman"/>
      </rPr>
      <t>EDIA</t>
    </r>
    <r>
      <rPr>
        <b/>
        <u/>
        <sz val="12"/>
        <color rgb="FF548DD4"/>
        <rFont val="Times New Roman"/>
      </rPr>
      <t xml:space="preserve">  SEGMENT</t>
    </r>
  </si>
  <si>
    <r>
      <rPr>
        <sz val="10"/>
        <color rgb="FF000000"/>
        <rFont val="Times New Roman"/>
      </rPr>
      <t>The WarnerMedia segment develops, produces and distributes feature films, television, gaming and other content in various physical and digital formats globally, and also includes our Xandr business, which utilizes data analytics to provide targeted advertising services. Results from Turner, Home Box Office (HBO) and Warner Bros. businesses are combined with AT&amp;T's Regional Sports Network (RSN), Otter Media Holdings and Xandr in the WarnerMedia segment. All previously reported periods have been recast to include Xandr, which was a separate reportable segment prior to the second quarter of 2020</t>
    </r>
    <r>
      <rPr>
        <sz val="10"/>
        <color rgb="FF000000"/>
        <rFont val="Times New Roman"/>
      </rPr>
      <t xml:space="preserve"> </t>
    </r>
    <r>
      <rPr>
        <sz val="10"/>
        <color rgb="FF000000"/>
        <rFont val="Times New Roman"/>
      </rPr>
      <t>and to remove the C</t>
    </r>
    <r>
      <rPr>
        <sz val="10"/>
        <color rgb="FF000000"/>
        <rFont val="Times New Roman"/>
      </rPr>
      <t>runchyroll anime business that was classified as held-for-sale.</t>
    </r>
  </si>
  <si>
    <t>Turner</t>
  </si>
  <si>
    <t>HBO</t>
  </si>
  <si>
    <t>Warner Bros.</t>
  </si>
  <si>
    <t>Eliminations and other</t>
  </si>
  <si>
    <t>Turner creates and programs branded news, entertainment, sports and kids multi-platform content that is sold to various distribution affiliates. Turner also sells advertising on its networks and digital properties.</t>
  </si>
  <si>
    <t>Turner Results</t>
  </si>
  <si>
    <t>Subscription</t>
  </si>
  <si>
    <t>Advertising</t>
  </si>
  <si>
    <t>Content and other</t>
  </si>
  <si>
    <t>Home Box Office</t>
  </si>
  <si>
    <t>Home Box Office consists of premium pay television and OTT services domestically and premium pay, basic tier television and OTT services internationally, as well as content licensing and home entertainment.</t>
  </si>
  <si>
    <t>Home Box Office Results</t>
  </si>
  <si>
    <t>Warner Bros. consists of the production, distribution and licensing of television programming and feature films, the distribution of home entertainment products and the production and distribution of games.</t>
  </si>
  <si>
    <t>Warner Bros. Results</t>
  </si>
  <si>
    <t>Theatrical product</t>
  </si>
  <si>
    <t>Television product</t>
  </si>
  <si>
    <t>Games and other</t>
  </si>
  <si>
    <t>LATIN AMERICA SEGMENT</t>
  </si>
  <si>
    <t>The Latin America segment provides entertainment and wireless service outside of the U.S. Our international subsidiaries conduct business in their local currency and operating results are converted to U.S. dollars using official exchange rates. The Latin America segment contains two business units: Vrio and Mexico.</t>
  </si>
  <si>
    <t>Vrio</t>
  </si>
  <si>
    <t>Mexico</t>
  </si>
  <si>
    <t>Vrio provides entertainment services to customers utilizing satellite technology in Latin America and the Caribbean.</t>
  </si>
  <si>
    <t>Vrio Results</t>
  </si>
  <si>
    <t>Vrio Video Subscribers</t>
  </si>
  <si>
    <r>
      <rPr>
        <b/>
        <sz val="10"/>
        <color rgb="FF000000"/>
        <rFont val="Times New Roman"/>
      </rPr>
      <t>Vrio Video Net Additions</t>
    </r>
    <r>
      <rPr>
        <b/>
        <vertAlign val="superscript"/>
        <sz val="10"/>
        <color rgb="FF000000"/>
        <rFont val="Times New Roman"/>
      </rPr>
      <t>1</t>
    </r>
  </si>
  <si>
    <r>
      <rPr>
        <b/>
        <u/>
        <sz val="12"/>
        <color rgb="FF548DD4"/>
        <rFont val="Times New Roman"/>
      </rPr>
      <t>Mexico</t>
    </r>
  </si>
  <si>
    <r>
      <rPr>
        <sz val="10"/>
        <color rgb="FF000000"/>
        <rFont val="Times New Roman"/>
      </rPr>
      <t>Mexico provides wireless services and equipment to customers in Mexico.</t>
    </r>
  </si>
  <si>
    <t>Mexico Results</t>
  </si>
  <si>
    <t>Equity in Net Income of Affiliates</t>
  </si>
  <si>
    <t>Mexico Wireless Subscribers</t>
  </si>
  <si>
    <t>Total Mexico Wireless Subscribers</t>
  </si>
  <si>
    <r>
      <rPr>
        <b/>
        <sz val="10"/>
        <color rgb="FF000000"/>
        <rFont val="Times New Roman"/>
      </rPr>
      <t>Mexico Wireless Net Additions</t>
    </r>
    <r>
      <rPr>
        <b/>
        <vertAlign val="superscript"/>
        <sz val="10"/>
        <color rgb="FF000000"/>
        <rFont val="Times New Roman"/>
      </rPr>
      <t>1</t>
    </r>
  </si>
  <si>
    <t>Total Mexico Wireless Net Additions</t>
  </si>
  <si>
    <t>Supplemental AT&amp;T Advertising Revenues</t>
  </si>
  <si>
    <r>
      <rPr>
        <sz val="10"/>
        <color rgb="FF000000"/>
        <rFont val="Times New Roman"/>
      </rPr>
      <t>As a supplemental presentation, we are providing a view of total advertising revenues generated by AT&amp;T, which combines the advertising revenues recorded across all operating segments. This combined view presents the entire portfolio of revenues generated from AT&amp;T assets.</t>
    </r>
  </si>
  <si>
    <t>Advertising Revenues</t>
  </si>
  <si>
    <t>Entertainment Group</t>
  </si>
  <si>
    <t>Xandr</t>
  </si>
  <si>
    <t>Other</t>
  </si>
  <si>
    <t>Eliminations</t>
  </si>
  <si>
    <t>Total Advertising Revenues</t>
  </si>
  <si>
    <t>SUPPLEMENTAL SEGMENT RECONCILIATION</t>
  </si>
  <si>
    <t>Three Months Ended</t>
  </si>
  <si>
    <t>Revenues</t>
  </si>
  <si>
    <t>Operations
and Support
Expenses</t>
  </si>
  <si>
    <t>EBITDA</t>
  </si>
  <si>
    <t>Depreciation
and
Amortization</t>
  </si>
  <si>
    <t>Operating
Income (Loss)</t>
  </si>
  <si>
    <t>Equity in Net
Income (Loss) of
Affiliates</t>
  </si>
  <si>
    <t>Segment
Contribution</t>
  </si>
  <si>
    <t>Communications</t>
  </si>
  <si>
    <t>Total Communications</t>
  </si>
  <si>
    <t>WarnerMedia</t>
  </si>
  <si>
    <t>Total WarnerMedia</t>
  </si>
  <si>
    <t>Latin America</t>
  </si>
  <si>
    <t>Total Latin America</t>
  </si>
  <si>
    <t>Segment Total</t>
  </si>
  <si>
    <t>Corporate and Other</t>
  </si>
  <si>
    <t>Corporate</t>
  </si>
  <si>
    <t>Acquisition-related items</t>
  </si>
  <si>
    <t>Certain significant items</t>
  </si>
  <si>
    <t>Eliminations and consolidations</t>
  </si>
  <si>
    <t>Operations and Support Expenses</t>
  </si>
  <si>
    <t>Depreciation and Amortization</t>
  </si>
  <si>
    <t>Segment Contribution</t>
  </si>
  <si>
    <r>
      <rPr>
        <vertAlign val="superscript"/>
        <sz val="9"/>
        <color rgb="FF000000"/>
        <rFont val="Times New Roman"/>
        <family val="1"/>
      </rPr>
      <t>1</t>
    </r>
    <r>
      <rPr>
        <sz val="9"/>
        <color rgb="FF000000"/>
        <rFont val="Times New Roman"/>
        <family val="1"/>
      </rPr>
      <t xml:space="preserve"> 2020 excludes the impact of 2.2 million subscriber disconnections resulting from the closure of our DIRECTV operations in Venezuela.</t>
    </r>
  </si>
  <si>
    <r>
      <rPr>
        <vertAlign val="superscript"/>
        <sz val="9"/>
        <color rgb="FF000000"/>
        <rFont val="Times New Roman"/>
        <family val="1"/>
      </rPr>
      <t>1</t>
    </r>
    <r>
      <rPr>
        <sz val="9"/>
        <color rgb="FF000000"/>
        <rFont val="Times New Roman"/>
      </rPr>
      <t xml:space="preserve"> Fourth-quarter 2020 subscriber net adds include 4 premium TV "Keep Americans Connected Pledge" paying accounts. </t>
    </r>
  </si>
  <si>
    <r>
      <rPr>
        <vertAlign val="superscript"/>
        <sz val="9"/>
        <color rgb="FF000000"/>
        <rFont val="Times New Roman"/>
        <family val="1"/>
      </rPr>
      <t xml:space="preserve">1 </t>
    </r>
    <r>
      <rPr>
        <sz val="9"/>
        <color rgb="FF000000"/>
        <rFont val="Times New Roman"/>
      </rPr>
      <t>Fourth-quarter 2020 subscriber net adds include 4 "Keep Americans Connected Pledge" paying accounts.</t>
    </r>
  </si>
  <si>
    <r>
      <rPr>
        <vertAlign val="superscript"/>
        <sz val="9"/>
        <color rgb="FF000000"/>
        <rFont val="Times New Roman"/>
        <family val="1"/>
      </rPr>
      <t xml:space="preserve">1 </t>
    </r>
    <r>
      <rPr>
        <sz val="9"/>
        <color rgb="FF000000"/>
        <rFont val="Times New Roman"/>
      </rPr>
      <t xml:space="preserve">2020 excludes the impact of 101 subscriber disconnections resulting from conforming our policy on reporting of fixed wireless resellers. </t>
    </r>
  </si>
  <si>
    <r>
      <rPr>
        <vertAlign val="superscript"/>
        <sz val="9"/>
        <rFont val="Times New Roman"/>
        <family val="1"/>
      </rPr>
      <t xml:space="preserve">1 </t>
    </r>
    <r>
      <rPr>
        <sz val="9"/>
        <rFont val="Times New Roman"/>
        <family val="1"/>
      </rPr>
      <t>Fourth-quarter 2020 subscriber net adds include 35 postpaid (28 phone) "Keep Americans Connected Pledge" paying accounts. The fourth quarter postpaid churn excluding "Keep Americans Connected Pledge" paying accounts was 0.96% (0.78% phone), with no impact for the year ended December 31, 2020.</t>
    </r>
  </si>
  <si>
    <r>
      <rPr>
        <vertAlign val="superscript"/>
        <sz val="9"/>
        <rFont val="Times New Roman"/>
        <family val="1"/>
      </rPr>
      <t>2</t>
    </r>
    <r>
      <rPr>
        <vertAlign val="subscript"/>
        <sz val="9"/>
        <rFont val="Times New Roman"/>
        <family val="1"/>
      </rPr>
      <t xml:space="preserve"> </t>
    </r>
    <r>
      <rPr>
        <sz val="9"/>
        <rFont val="Times New Roman"/>
        <family val="1"/>
      </rPr>
      <t>The year ended December 31, 2020, includes subscribers transferred in connection with business dispositions.</t>
    </r>
  </si>
  <si>
    <r>
      <rPr>
        <vertAlign val="superscript"/>
        <sz val="9"/>
        <rFont val="Times New Roman"/>
        <family val="1"/>
      </rPr>
      <t>3</t>
    </r>
    <r>
      <rPr>
        <sz val="9"/>
        <rFont val="Times New Roman"/>
        <family val="1"/>
      </rPr>
      <t xml:space="preserve"> The year ended December 31, 2020, includes 188 subscriber disconnections resulting from updating our prepaid 
   activation policy.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</si>
</sst>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0;_(@_)"/>
    <numFmt numFmtId="165" formatCode="&quot;$&quot;* #,##0,,_);&quot;$&quot;* \(#,##0,,\);&quot;$&quot;* &quot;-&quot;_);_(@_)"/>
    <numFmt numFmtId="166" formatCode="#,##0.0_)%;\(#,##0.0\)%;&quot;-&quot;_)\%;_(@_)"/>
    <numFmt numFmtId="167" formatCode="* #,##0,,;* \(#,##0,,\);* &quot;-&quot;;_(@_)"/>
    <numFmt numFmtId="168" formatCode="&quot;$&quot;* #,##0.00_);&quot;$&quot;* \(#,##0.00\);&quot;$&quot;* &quot;-&quot;_);_(@_)"/>
    <numFmt numFmtId="169" formatCode="#0;&quot;-&quot;#0;#0;_(@_)"/>
    <numFmt numFmtId="170" formatCode="#0.0_)%;\(#0.0\)%;&quot;-&quot;_)\%;_(@_)"/>
    <numFmt numFmtId="171" formatCode="* #,##0,;* \(#,##0,\);* &quot;-&quot;;_(@_)"/>
    <numFmt numFmtId="172" formatCode="* #,##0_)&quot; BP&quot;;* \(#,##0\)&quot; BP&quot;;* &quot;-&quot;_)&quot; BP&quot;;_(@_)"/>
    <numFmt numFmtId="173" formatCode="* #,##0;* \(#,##0\);* &quot;-&quot;;_(@_)"/>
    <numFmt numFmtId="174" formatCode="#,##0.00_)%;\(#,##0.00\)%;&quot;-&quot;_)\%;_(@_)"/>
    <numFmt numFmtId="175" formatCode="mmmm\ d\,\ yyyy"/>
  </numFmts>
  <fonts count="27" x14ac:knownFonts="1">
    <font>
      <sz val="10"/>
      <name val="Arial"/>
    </font>
    <font>
      <b/>
      <sz val="10"/>
      <color rgb="FF548DD4"/>
      <name val="Times New Roman"/>
    </font>
    <font>
      <b/>
      <sz val="11"/>
      <color rgb="FFFFFFFF"/>
      <name val="Times New Roman"/>
    </font>
    <font>
      <i/>
      <sz val="10"/>
      <name val="Times New Roman"/>
    </font>
    <font>
      <sz val="10"/>
      <name val="Times New Roman"/>
    </font>
    <font>
      <b/>
      <sz val="10"/>
      <name val="Times New Roman"/>
    </font>
    <font>
      <sz val="10"/>
      <name val="Arial"/>
    </font>
    <font>
      <sz val="9"/>
      <name val="Times New Roman"/>
    </font>
    <font>
      <b/>
      <sz val="12"/>
      <color rgb="FF548DD4"/>
      <name val="Times New Roman"/>
    </font>
    <font>
      <b/>
      <sz val="11"/>
      <name val="Times New Roman"/>
    </font>
    <font>
      <sz val="10"/>
      <color rgb="FF000000"/>
      <name val="Times New Roman"/>
    </font>
    <font>
      <b/>
      <sz val="10"/>
      <color rgb="FFFFFFFF"/>
      <name val="Times New Roman"/>
    </font>
    <font>
      <b/>
      <u/>
      <sz val="12"/>
      <color rgb="FF548DD6"/>
      <name val="Times New Roman"/>
    </font>
    <font>
      <b/>
      <sz val="9"/>
      <name val="Times New Roman"/>
    </font>
    <font>
      <b/>
      <u/>
      <sz val="12"/>
      <color rgb="FF548DD4"/>
      <name val="Times New Roman"/>
    </font>
    <font>
      <b/>
      <i/>
      <sz val="10"/>
      <name val="Times New Roman"/>
    </font>
    <font>
      <vertAlign val="superscript"/>
      <sz val="10"/>
      <color rgb="FF000000"/>
      <name val="Times New Roman"/>
    </font>
    <font>
      <sz val="9"/>
      <color rgb="FF000000"/>
      <name val="Times New Roman"/>
    </font>
    <font>
      <b/>
      <u/>
      <sz val="10"/>
      <color rgb="FF548DD4"/>
      <name val="Times New Roman"/>
    </font>
    <font>
      <b/>
      <sz val="10"/>
      <color rgb="FF000000"/>
      <name val="Times New Roman"/>
    </font>
    <font>
      <b/>
      <vertAlign val="superscript"/>
      <sz val="10"/>
      <color rgb="FF000000"/>
      <name val="Times New Roman"/>
    </font>
    <font>
      <b/>
      <sz val="10"/>
      <color rgb="FF000000"/>
      <name val="Times New Roman"/>
      <family val="1"/>
    </font>
    <font>
      <sz val="9"/>
      <name val="Times New Roman"/>
      <family val="1"/>
    </font>
    <font>
      <sz val="9"/>
      <color rgb="FF000000"/>
      <name val="Times New Roman"/>
      <family val="1"/>
    </font>
    <font>
      <vertAlign val="superscript"/>
      <sz val="9"/>
      <color rgb="FF000000"/>
      <name val="Times New Roman"/>
      <family val="1"/>
    </font>
    <font>
      <vertAlign val="superscript"/>
      <sz val="9"/>
      <name val="Times New Roman"/>
      <family val="1"/>
    </font>
    <font>
      <vertAlign val="subscript"/>
      <sz val="9"/>
      <name val="Times New Roman"/>
      <family val="1"/>
    </font>
  </fonts>
  <fills count="5">
    <fill>
      <patternFill patternType="none"/>
    </fill>
    <fill>
      <patternFill patternType="gray125"/>
    </fill>
    <fill>
      <patternFill patternType="solid">
        <fgColor rgb="FF009FDB"/>
        <bgColor indexed="64"/>
      </patternFill>
    </fill>
    <fill>
      <patternFill patternType="solid">
        <fgColor rgb="FFFFFFFF"/>
        <bgColor indexed="64"/>
      </patternFill>
    </fill>
    <fill>
      <patternFill patternType="solid">
        <fgColor rgb="FFCCEEFF"/>
        <bgColor indexed="64"/>
      </patternFill>
    </fill>
  </fills>
  <borders count="51">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diagonal/>
    </border>
    <border>
      <left/>
      <right/>
      <top style="double">
        <color rgb="FF000000"/>
      </top>
      <bottom/>
      <diagonal/>
    </border>
    <border>
      <left/>
      <right/>
      <top/>
      <bottom style="double">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double">
        <color rgb="FF000000"/>
      </bottom>
      <diagonal/>
    </border>
    <border>
      <left/>
      <right style="thin">
        <color rgb="FF000000"/>
      </right>
      <top style="double">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double">
        <color rgb="FF000000"/>
      </bottom>
      <diagonal/>
    </border>
    <border>
      <left style="thin">
        <color indexed="64"/>
      </left>
      <right/>
      <top style="double">
        <color rgb="FF000000"/>
      </top>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double">
        <color rgb="FF000000"/>
      </bottom>
      <diagonal/>
    </border>
    <border>
      <left/>
      <right style="thin">
        <color indexed="64"/>
      </right>
      <top/>
      <bottom style="double">
        <color rgb="FF000000"/>
      </bottom>
      <diagonal/>
    </border>
    <border>
      <left/>
      <right style="thin">
        <color indexed="64"/>
      </right>
      <top style="double">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indexed="64"/>
      </right>
      <top style="thin">
        <color rgb="FF000000"/>
      </top>
      <bottom style="double">
        <color indexed="64"/>
      </bottom>
      <diagonal/>
    </border>
    <border>
      <left/>
      <right/>
      <top style="thin">
        <color indexed="64"/>
      </top>
      <bottom/>
      <diagonal/>
    </border>
    <border>
      <left/>
      <right style="thin">
        <color indexed="64"/>
      </right>
      <top style="thin">
        <color rgb="FF000000"/>
      </top>
      <bottom style="double">
        <color rgb="FF000000"/>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s>
  <cellStyleXfs count="1">
    <xf numFmtId="0" fontId="0" fillId="0" borderId="0"/>
  </cellStyleXfs>
  <cellXfs count="347">
    <xf numFmtId="0" fontId="0" fillId="0" borderId="0" xfId="0"/>
    <xf numFmtId="0" fontId="3" fillId="0" borderId="2" xfId="0" applyFont="1" applyBorder="1" applyAlignment="1">
      <alignment horizontal="left" wrapText="1"/>
    </xf>
    <xf numFmtId="0" fontId="3" fillId="0" borderId="3" xfId="0" applyFont="1" applyBorder="1" applyAlignment="1">
      <alignment horizontal="left" wrapText="1"/>
    </xf>
    <xf numFmtId="0" fontId="4" fillId="0" borderId="4" xfId="0" applyFont="1" applyBorder="1" applyAlignment="1">
      <alignment horizontal="center" wrapText="1"/>
    </xf>
    <xf numFmtId="0" fontId="4" fillId="0" borderId="5" xfId="0" applyFont="1" applyBorder="1" applyAlignment="1">
      <alignment horizontal="center" wrapText="1"/>
    </xf>
    <xf numFmtId="164" fontId="5" fillId="0" borderId="6" xfId="0" applyNumberFormat="1" applyFont="1" applyBorder="1" applyAlignment="1">
      <alignment horizontal="center" wrapText="1"/>
    </xf>
    <xf numFmtId="164" fontId="4" fillId="0" borderId="6" xfId="0" applyNumberFormat="1" applyFont="1" applyBorder="1" applyAlignment="1">
      <alignment horizontal="center" wrapText="1"/>
    </xf>
    <xf numFmtId="0" fontId="5" fillId="0" borderId="2" xfId="0" applyFont="1" applyBorder="1" applyAlignment="1">
      <alignment horizontal="left" wrapText="1"/>
    </xf>
    <xf numFmtId="165" fontId="5" fillId="0" borderId="0" xfId="0" applyNumberFormat="1" applyFont="1" applyAlignment="1">
      <alignment wrapText="1"/>
    </xf>
    <xf numFmtId="166" fontId="4" fillId="0" borderId="5" xfId="0" applyNumberFormat="1" applyFont="1" applyBorder="1" applyAlignment="1">
      <alignment horizontal="right" wrapText="1"/>
    </xf>
    <xf numFmtId="165" fontId="5" fillId="0" borderId="4" xfId="0" applyNumberFormat="1" applyFont="1" applyBorder="1" applyAlignment="1">
      <alignment wrapText="1"/>
    </xf>
    <xf numFmtId="0" fontId="4" fillId="0" borderId="9" xfId="0" applyFont="1" applyBorder="1" applyAlignment="1">
      <alignment wrapText="1"/>
    </xf>
    <xf numFmtId="0" fontId="5" fillId="0" borderId="3" xfId="0" applyFont="1" applyBorder="1" applyAlignment="1">
      <alignment horizontal="left" wrapText="1"/>
    </xf>
    <xf numFmtId="0" fontId="5" fillId="0" borderId="1" xfId="0" applyFont="1" applyBorder="1" applyAlignment="1">
      <alignment horizontal="left" wrapText="1"/>
    </xf>
    <xf numFmtId="165" fontId="5" fillId="0" borderId="6" xfId="0" applyNumberFormat="1" applyFont="1" applyBorder="1" applyAlignment="1">
      <alignment wrapText="1"/>
    </xf>
    <xf numFmtId="165" fontId="5" fillId="0" borderId="9" xfId="0" applyNumberFormat="1" applyFont="1" applyBorder="1" applyAlignment="1">
      <alignment wrapText="1"/>
    </xf>
    <xf numFmtId="165" fontId="4" fillId="0" borderId="9" xfId="0" applyNumberFormat="1" applyFont="1" applyBorder="1" applyAlignment="1">
      <alignment wrapText="1"/>
    </xf>
    <xf numFmtId="167" fontId="5" fillId="0" borderId="9" xfId="0" applyNumberFormat="1" applyFont="1" applyBorder="1" applyAlignment="1">
      <alignment wrapText="1"/>
    </xf>
    <xf numFmtId="167" fontId="4" fillId="0" borderId="9" xfId="0" applyNumberFormat="1" applyFont="1" applyBorder="1" applyAlignment="1">
      <alignment wrapText="1"/>
    </xf>
    <xf numFmtId="167" fontId="5" fillId="0" borderId="0" xfId="0" applyNumberFormat="1" applyFont="1" applyAlignment="1">
      <alignment wrapText="1"/>
    </xf>
    <xf numFmtId="0" fontId="5" fillId="0" borderId="8" xfId="0" applyFont="1" applyBorder="1" applyAlignment="1">
      <alignment horizontal="left" wrapText="1"/>
    </xf>
    <xf numFmtId="165" fontId="4" fillId="0" borderId="4" xfId="0" applyNumberFormat="1" applyFont="1" applyBorder="1" applyAlignment="1">
      <alignment wrapText="1"/>
    </xf>
    <xf numFmtId="167" fontId="5" fillId="0" borderId="4" xfId="0" applyNumberFormat="1" applyFont="1" applyBorder="1" applyAlignment="1">
      <alignment wrapText="1"/>
    </xf>
    <xf numFmtId="167" fontId="4" fillId="0" borderId="4" xfId="0" applyNumberFormat="1" applyFont="1" applyBorder="1" applyAlignment="1">
      <alignment wrapText="1"/>
    </xf>
    <xf numFmtId="165" fontId="4" fillId="0" borderId="6" xfId="0" applyNumberFormat="1" applyFont="1" applyBorder="1" applyAlignment="1">
      <alignment wrapText="1"/>
    </xf>
    <xf numFmtId="167" fontId="5" fillId="0" borderId="6" xfId="0" applyNumberFormat="1" applyFont="1" applyBorder="1" applyAlignment="1">
      <alignment wrapText="1"/>
    </xf>
    <xf numFmtId="167" fontId="4" fillId="0" borderId="6" xfId="0" applyNumberFormat="1" applyFont="1" applyBorder="1" applyAlignment="1">
      <alignment wrapText="1"/>
    </xf>
    <xf numFmtId="0" fontId="5" fillId="0" borderId="10" xfId="0" applyFont="1" applyBorder="1" applyAlignment="1">
      <alignment horizontal="left" wrapText="1"/>
    </xf>
    <xf numFmtId="165" fontId="5" fillId="0" borderId="11" xfId="0" applyNumberFormat="1" applyFont="1" applyBorder="1" applyAlignment="1">
      <alignment wrapText="1"/>
    </xf>
    <xf numFmtId="165" fontId="4" fillId="0" borderId="11" xfId="0" applyNumberFormat="1" applyFont="1" applyBorder="1" applyAlignment="1">
      <alignment wrapText="1"/>
    </xf>
    <xf numFmtId="165" fontId="5" fillId="0" borderId="13" xfId="0" applyNumberFormat="1" applyFont="1" applyBorder="1" applyAlignment="1">
      <alignment wrapText="1"/>
    </xf>
    <xf numFmtId="165" fontId="4" fillId="0" borderId="13" xfId="0" applyNumberFormat="1" applyFont="1" applyBorder="1" applyAlignment="1">
      <alignment wrapText="1"/>
    </xf>
    <xf numFmtId="167" fontId="5" fillId="0" borderId="13" xfId="0" applyNumberFormat="1" applyFont="1" applyBorder="1" applyAlignment="1">
      <alignment wrapText="1"/>
    </xf>
    <xf numFmtId="167" fontId="4" fillId="0" borderId="13" xfId="0" applyNumberFormat="1" applyFont="1" applyBorder="1" applyAlignment="1">
      <alignment wrapText="1"/>
    </xf>
    <xf numFmtId="165" fontId="5" fillId="0" borderId="14" xfId="0" applyNumberFormat="1" applyFont="1" applyBorder="1" applyAlignment="1">
      <alignment wrapText="1"/>
    </xf>
    <xf numFmtId="165" fontId="4" fillId="0" borderId="14" xfId="0" applyNumberFormat="1" applyFont="1" applyBorder="1" applyAlignment="1">
      <alignment wrapText="1"/>
    </xf>
    <xf numFmtId="0" fontId="4" fillId="0" borderId="3" xfId="0" applyFont="1" applyBorder="1" applyAlignment="1">
      <alignment horizontal="left" wrapText="1"/>
    </xf>
    <xf numFmtId="0" fontId="4" fillId="0" borderId="8" xfId="0" applyFont="1" applyBorder="1" applyAlignment="1">
      <alignment horizontal="left" wrapText="1"/>
    </xf>
    <xf numFmtId="0" fontId="6" fillId="0" borderId="3" xfId="0" applyFont="1" applyBorder="1" applyAlignment="1">
      <alignment wrapText="1"/>
    </xf>
    <xf numFmtId="0" fontId="4" fillId="0" borderId="9" xfId="0" applyFont="1" applyBorder="1" applyAlignment="1">
      <alignment horizontal="center" wrapText="1"/>
    </xf>
    <xf numFmtId="0" fontId="4" fillId="0" borderId="16" xfId="0" applyFont="1" applyBorder="1" applyAlignment="1">
      <alignment horizontal="center" wrapText="1"/>
    </xf>
    <xf numFmtId="0" fontId="4" fillId="0" borderId="9" xfId="0" applyFont="1" applyBorder="1" applyAlignment="1">
      <alignment horizontal="left" wrapText="1"/>
    </xf>
    <xf numFmtId="0" fontId="5" fillId="0" borderId="9" xfId="0" applyFont="1" applyBorder="1" applyAlignment="1">
      <alignment horizontal="right" wrapText="1"/>
    </xf>
    <xf numFmtId="0" fontId="5" fillId="0" borderId="13" xfId="0" applyFont="1" applyBorder="1" applyAlignment="1">
      <alignment horizontal="right" wrapText="1"/>
    </xf>
    <xf numFmtId="0" fontId="4" fillId="0" borderId="13" xfId="0" applyFont="1" applyBorder="1" applyAlignment="1">
      <alignment horizontal="right" wrapText="1"/>
    </xf>
    <xf numFmtId="0" fontId="8" fillId="0" borderId="0" xfId="0" applyFont="1" applyAlignment="1">
      <alignment horizontal="left" wrapText="1"/>
    </xf>
    <xf numFmtId="0" fontId="5" fillId="0" borderId="0" xfId="0" applyFont="1" applyAlignment="1">
      <alignment horizontal="center" wrapText="1"/>
    </xf>
    <xf numFmtId="164" fontId="5" fillId="0" borderId="4" xfId="0" applyNumberFormat="1" applyFont="1" applyBorder="1" applyAlignment="1">
      <alignment horizontal="center" wrapText="1"/>
    </xf>
    <xf numFmtId="169" fontId="4" fillId="0" borderId="7" xfId="0" applyNumberFormat="1" applyFont="1" applyBorder="1" applyAlignment="1">
      <alignment horizontal="center" wrapText="1"/>
    </xf>
    <xf numFmtId="0" fontId="9" fillId="0" borderId="2" xfId="0" applyFont="1" applyBorder="1" applyAlignment="1">
      <alignment horizontal="left" wrapText="1"/>
    </xf>
    <xf numFmtId="165" fontId="4" fillId="0" borderId="5" xfId="0" applyNumberFormat="1" applyFont="1" applyBorder="1" applyAlignment="1">
      <alignment wrapText="1"/>
    </xf>
    <xf numFmtId="167" fontId="4" fillId="0" borderId="5" xfId="0" applyNumberFormat="1" applyFont="1" applyBorder="1" applyAlignment="1">
      <alignment wrapText="1"/>
    </xf>
    <xf numFmtId="167" fontId="4" fillId="0" borderId="7" xfId="0" applyNumberFormat="1" applyFont="1" applyBorder="1" applyAlignment="1">
      <alignment wrapText="1"/>
    </xf>
    <xf numFmtId="0" fontId="4" fillId="0" borderId="1" xfId="0" applyFont="1" applyBorder="1" applyAlignment="1">
      <alignment horizontal="left" wrapText="1"/>
    </xf>
    <xf numFmtId="167" fontId="4" fillId="0" borderId="15" xfId="0" applyNumberFormat="1" applyFont="1" applyBorder="1" applyAlignment="1">
      <alignment wrapText="1"/>
    </xf>
    <xf numFmtId="167" fontId="4" fillId="0" borderId="16" xfId="0" applyNumberFormat="1" applyFont="1" applyBorder="1" applyAlignment="1">
      <alignment wrapText="1"/>
    </xf>
    <xf numFmtId="165" fontId="4" fillId="0" borderId="17" xfId="0" applyNumberFormat="1" applyFont="1" applyBorder="1" applyAlignment="1">
      <alignment wrapText="1"/>
    </xf>
    <xf numFmtId="0" fontId="9" fillId="0" borderId="12" xfId="0" applyFont="1" applyBorder="1" applyAlignment="1">
      <alignment horizontal="left" wrapText="1"/>
    </xf>
    <xf numFmtId="0" fontId="5" fillId="0" borderId="9" xfId="0" applyFont="1" applyBorder="1" applyAlignment="1">
      <alignment wrapText="1"/>
    </xf>
    <xf numFmtId="0" fontId="4" fillId="0" borderId="16" xfId="0" applyFont="1" applyBorder="1" applyAlignment="1">
      <alignment wrapText="1"/>
    </xf>
    <xf numFmtId="0" fontId="3" fillId="0" borderId="8" xfId="0" applyFont="1" applyBorder="1" applyAlignment="1">
      <alignment horizontal="left" wrapText="1"/>
    </xf>
    <xf numFmtId="0" fontId="5" fillId="0" borderId="9" xfId="0" applyFont="1" applyBorder="1" applyAlignment="1">
      <alignment horizontal="center" wrapText="1"/>
    </xf>
    <xf numFmtId="0" fontId="5" fillId="0" borderId="6" xfId="0" applyFont="1" applyBorder="1" applyAlignment="1">
      <alignment horizontal="right" wrapText="1"/>
    </xf>
    <xf numFmtId="0" fontId="4" fillId="0" borderId="11" xfId="0" applyFont="1" applyBorder="1" applyAlignment="1">
      <alignment wrapText="1"/>
    </xf>
    <xf numFmtId="0" fontId="4" fillId="0" borderId="13" xfId="0" applyFont="1" applyBorder="1" applyAlignment="1">
      <alignment wrapText="1"/>
    </xf>
    <xf numFmtId="0" fontId="4" fillId="0" borderId="18" xfId="0" applyFont="1" applyBorder="1" applyAlignment="1">
      <alignment horizontal="right" wrapText="1"/>
    </xf>
    <xf numFmtId="0" fontId="4" fillId="0" borderId="6" xfId="0" applyFont="1" applyBorder="1" applyAlignment="1">
      <alignment wrapText="1"/>
    </xf>
    <xf numFmtId="0" fontId="4" fillId="0" borderId="16" xfId="0" applyFont="1" applyBorder="1" applyAlignment="1">
      <alignment horizontal="right" wrapText="1"/>
    </xf>
    <xf numFmtId="0" fontId="5" fillId="0" borderId="11" xfId="0" applyFont="1" applyBorder="1" applyAlignment="1">
      <alignment horizontal="right" wrapText="1"/>
    </xf>
    <xf numFmtId="0" fontId="6" fillId="0" borderId="13" xfId="0" applyFont="1" applyBorder="1" applyAlignment="1">
      <alignment wrapText="1"/>
    </xf>
    <xf numFmtId="167" fontId="5" fillId="0" borderId="15" xfId="0" applyNumberFormat="1" applyFont="1" applyBorder="1" applyAlignment="1">
      <alignment wrapText="1"/>
    </xf>
    <xf numFmtId="0" fontId="5" fillId="0" borderId="9" xfId="0" applyFont="1" applyBorder="1" applyAlignment="1">
      <alignment horizontal="left" wrapText="1"/>
    </xf>
    <xf numFmtId="0" fontId="4" fillId="0" borderId="1" xfId="0" applyFont="1" applyBorder="1" applyAlignment="1">
      <alignment wrapText="1"/>
    </xf>
    <xf numFmtId="0" fontId="6" fillId="0" borderId="9" xfId="0" applyFont="1" applyBorder="1" applyAlignment="1">
      <alignment wrapText="1"/>
    </xf>
    <xf numFmtId="169" fontId="4" fillId="0" borderId="6" xfId="0" applyNumberFormat="1" applyFont="1" applyBorder="1" applyAlignment="1">
      <alignment horizontal="center" wrapText="1"/>
    </xf>
    <xf numFmtId="0" fontId="4" fillId="0" borderId="9" xfId="0" applyFont="1" applyBorder="1" applyAlignment="1">
      <alignment wrapText="1"/>
    </xf>
    <xf numFmtId="169" fontId="5" fillId="0" borderId="6" xfId="0" applyNumberFormat="1" applyFont="1" applyBorder="1" applyAlignment="1">
      <alignment horizontal="center" wrapText="1"/>
    </xf>
    <xf numFmtId="171" fontId="5" fillId="0" borderId="4" xfId="0" applyNumberFormat="1" applyFont="1" applyBorder="1" applyAlignment="1">
      <alignment wrapText="1"/>
    </xf>
    <xf numFmtId="171" fontId="4" fillId="0" borderId="4" xfId="0" applyNumberFormat="1" applyFont="1" applyBorder="1" applyAlignment="1">
      <alignment wrapText="1"/>
    </xf>
    <xf numFmtId="171" fontId="5" fillId="0" borderId="6" xfId="0" applyNumberFormat="1" applyFont="1" applyBorder="1" applyAlignment="1">
      <alignment wrapText="1"/>
    </xf>
    <xf numFmtId="171" fontId="4" fillId="0" borderId="6" xfId="0" applyNumberFormat="1" applyFont="1" applyBorder="1" applyAlignment="1">
      <alignment wrapText="1"/>
    </xf>
    <xf numFmtId="171" fontId="5" fillId="0" borderId="11" xfId="0" applyNumberFormat="1" applyFont="1" applyBorder="1" applyAlignment="1">
      <alignment wrapText="1"/>
    </xf>
    <xf numFmtId="171" fontId="4" fillId="0" borderId="11" xfId="0" applyNumberFormat="1" applyFont="1" applyBorder="1" applyAlignment="1">
      <alignment wrapText="1"/>
    </xf>
    <xf numFmtId="0" fontId="4" fillId="0" borderId="9" xfId="0" applyFont="1" applyBorder="1" applyAlignment="1">
      <alignment horizontal="right" wrapText="1"/>
    </xf>
    <xf numFmtId="0" fontId="4" fillId="0" borderId="6" xfId="0" applyFont="1" applyBorder="1" applyAlignment="1">
      <alignment horizontal="right" wrapText="1"/>
    </xf>
    <xf numFmtId="0" fontId="4" fillId="0" borderId="11" xfId="0" applyFont="1" applyBorder="1" applyAlignment="1">
      <alignment horizontal="right" wrapText="1"/>
    </xf>
    <xf numFmtId="0" fontId="4" fillId="0" borderId="13" xfId="0" applyFont="1" applyBorder="1" applyAlignment="1">
      <alignment horizontal="center" wrapText="1"/>
    </xf>
    <xf numFmtId="167" fontId="5" fillId="0" borderId="11" xfId="0" applyNumberFormat="1" applyFont="1" applyBorder="1" applyAlignment="1">
      <alignment wrapText="1"/>
    </xf>
    <xf numFmtId="167" fontId="4" fillId="0" borderId="11" xfId="0" applyNumberFormat="1" applyFont="1" applyBorder="1" applyAlignment="1">
      <alignment wrapText="1"/>
    </xf>
    <xf numFmtId="165" fontId="5" fillId="0" borderId="11" xfId="0" applyNumberFormat="1" applyFont="1" applyBorder="1" applyAlignment="1">
      <alignment vertical="center" wrapText="1"/>
    </xf>
    <xf numFmtId="165" fontId="4" fillId="0" borderId="11" xfId="0" applyNumberFormat="1" applyFont="1" applyBorder="1" applyAlignment="1">
      <alignment vertical="center" wrapText="1"/>
    </xf>
    <xf numFmtId="0" fontId="6" fillId="0" borderId="0" xfId="0" applyFont="1" applyAlignment="1">
      <alignment wrapText="1"/>
    </xf>
    <xf numFmtId="171" fontId="5" fillId="0" borderId="14" xfId="0" applyNumberFormat="1" applyFont="1" applyBorder="1" applyAlignment="1">
      <alignment wrapText="1"/>
    </xf>
    <xf numFmtId="171" fontId="4" fillId="0" borderId="14" xfId="0" applyNumberFormat="1" applyFont="1" applyBorder="1" applyAlignment="1">
      <alignment wrapText="1"/>
    </xf>
    <xf numFmtId="0" fontId="5" fillId="0" borderId="13" xfId="0" applyFont="1" applyBorder="1" applyAlignment="1">
      <alignment wrapText="1"/>
    </xf>
    <xf numFmtId="0" fontId="4" fillId="0" borderId="13" xfId="0" applyFont="1" applyBorder="1" applyAlignment="1">
      <alignment wrapText="1"/>
    </xf>
    <xf numFmtId="167" fontId="5" fillId="4" borderId="6" xfId="0" applyNumberFormat="1" applyFont="1" applyFill="1" applyBorder="1" applyAlignment="1">
      <alignment wrapText="1"/>
    </xf>
    <xf numFmtId="0" fontId="4" fillId="0" borderId="3" xfId="0" applyFont="1" applyBorder="1" applyAlignment="1">
      <alignment wrapText="1"/>
    </xf>
    <xf numFmtId="0" fontId="4" fillId="0" borderId="13" xfId="0" applyFont="1" applyBorder="1" applyAlignment="1">
      <alignment horizontal="left" wrapText="1"/>
    </xf>
    <xf numFmtId="0" fontId="4" fillId="0" borderId="6" xfId="0" applyFont="1" applyBorder="1" applyAlignment="1">
      <alignment horizontal="left" wrapText="1"/>
    </xf>
    <xf numFmtId="0" fontId="4" fillId="0" borderId="11" xfId="0" applyFont="1" applyBorder="1" applyAlignment="1">
      <alignment horizontal="left" wrapText="1"/>
    </xf>
    <xf numFmtId="171" fontId="5" fillId="3" borderId="9" xfId="0" applyNumberFormat="1" applyFont="1" applyFill="1" applyBorder="1" applyAlignment="1">
      <alignment wrapText="1"/>
    </xf>
    <xf numFmtId="171" fontId="4" fillId="3" borderId="9" xfId="0" applyNumberFormat="1" applyFont="1" applyFill="1" applyBorder="1" applyAlignment="1">
      <alignment wrapText="1"/>
    </xf>
    <xf numFmtId="171" fontId="5" fillId="4" borderId="4" xfId="0" applyNumberFormat="1" applyFont="1" applyFill="1" applyBorder="1" applyAlignment="1">
      <alignment wrapText="1"/>
    </xf>
    <xf numFmtId="171" fontId="4" fillId="4" borderId="4" xfId="0" applyNumberFormat="1" applyFont="1" applyFill="1" applyBorder="1" applyAlignment="1">
      <alignment wrapText="1"/>
    </xf>
    <xf numFmtId="171" fontId="5" fillId="3" borderId="11" xfId="0" applyNumberFormat="1" applyFont="1" applyFill="1" applyBorder="1" applyAlignment="1">
      <alignment wrapText="1"/>
    </xf>
    <xf numFmtId="171" fontId="4" fillId="3" borderId="11" xfId="0" applyNumberFormat="1" applyFont="1" applyFill="1" applyBorder="1" applyAlignment="1">
      <alignment wrapText="1"/>
    </xf>
    <xf numFmtId="0" fontId="5" fillId="4" borderId="4" xfId="0" applyFont="1" applyFill="1" applyBorder="1" applyAlignment="1">
      <alignment horizontal="right" wrapText="1"/>
    </xf>
    <xf numFmtId="0" fontId="4" fillId="4" borderId="4" xfId="0" applyFont="1" applyFill="1" applyBorder="1" applyAlignment="1">
      <alignment horizontal="right" wrapText="1"/>
    </xf>
    <xf numFmtId="0" fontId="4" fillId="4" borderId="4" xfId="0" applyFont="1" applyFill="1" applyBorder="1" applyAlignment="1">
      <alignment wrapText="1"/>
    </xf>
    <xf numFmtId="0" fontId="5" fillId="3" borderId="9" xfId="0" applyFont="1" applyFill="1" applyBorder="1" applyAlignment="1">
      <alignment horizontal="right" wrapText="1"/>
    </xf>
    <xf numFmtId="0" fontId="4" fillId="3" borderId="9" xfId="0" applyFont="1" applyFill="1" applyBorder="1" applyAlignment="1">
      <alignment horizontal="right" wrapText="1"/>
    </xf>
    <xf numFmtId="0" fontId="4" fillId="3" borderId="9" xfId="0" applyFont="1" applyFill="1" applyBorder="1" applyAlignment="1">
      <alignment wrapText="1"/>
    </xf>
    <xf numFmtId="0" fontId="5" fillId="3" borderId="11" xfId="0" applyFont="1" applyFill="1" applyBorder="1" applyAlignment="1">
      <alignment horizontal="right" wrapText="1"/>
    </xf>
    <xf numFmtId="0" fontId="4" fillId="3" borderId="11" xfId="0" applyFont="1" applyFill="1" applyBorder="1" applyAlignment="1">
      <alignment horizontal="right" wrapText="1"/>
    </xf>
    <xf numFmtId="0" fontId="4" fillId="3" borderId="11" xfId="0" applyFont="1" applyFill="1" applyBorder="1" applyAlignment="1">
      <alignment wrapText="1"/>
    </xf>
    <xf numFmtId="0" fontId="5" fillId="0" borderId="13" xfId="0" applyFont="1" applyBorder="1" applyAlignment="1">
      <alignment horizontal="left" wrapText="1"/>
    </xf>
    <xf numFmtId="0" fontId="14" fillId="0" borderId="0" xfId="0" applyFont="1" applyAlignment="1">
      <alignment horizontal="left" wrapText="1"/>
    </xf>
    <xf numFmtId="167" fontId="5" fillId="0" borderId="3" xfId="0" applyNumberFormat="1" applyFont="1" applyBorder="1" applyAlignment="1">
      <alignment wrapText="1"/>
    </xf>
    <xf numFmtId="166" fontId="4" fillId="0" borderId="9" xfId="0" applyNumberFormat="1" applyFont="1" applyBorder="1" applyAlignment="1">
      <alignment horizontal="right" wrapText="1"/>
    </xf>
    <xf numFmtId="169" fontId="5" fillId="0" borderId="6" xfId="0" applyNumberFormat="1" applyFont="1" applyBorder="1" applyAlignment="1">
      <alignment wrapText="1"/>
    </xf>
    <xf numFmtId="167" fontId="5" fillId="0" borderId="9" xfId="0" applyNumberFormat="1" applyFont="1" applyBorder="1" applyAlignment="1">
      <alignment wrapText="1"/>
    </xf>
    <xf numFmtId="0" fontId="4" fillId="0" borderId="6" xfId="0" applyFont="1" applyBorder="1" applyAlignment="1">
      <alignment horizontal="center" wrapText="1"/>
    </xf>
    <xf numFmtId="0" fontId="5" fillId="3" borderId="13" xfId="0" applyFont="1" applyFill="1" applyBorder="1" applyAlignment="1">
      <alignment horizontal="left" wrapText="1"/>
    </xf>
    <xf numFmtId="0" fontId="4" fillId="3" borderId="13" xfId="0" applyFont="1" applyFill="1" applyBorder="1" applyAlignment="1">
      <alignment horizontal="left" wrapText="1"/>
    </xf>
    <xf numFmtId="0" fontId="9" fillId="0" borderId="9" xfId="0" applyFont="1" applyBorder="1" applyAlignment="1">
      <alignment horizontal="center" wrapText="1"/>
    </xf>
    <xf numFmtId="0" fontId="4" fillId="0" borderId="0" xfId="0" applyFont="1" applyBorder="1" applyAlignment="1">
      <alignment wrapText="1"/>
    </xf>
    <xf numFmtId="0" fontId="3" fillId="0" borderId="22" xfId="0" applyFont="1" applyBorder="1" applyAlignment="1">
      <alignment horizontal="left" wrapText="1"/>
    </xf>
    <xf numFmtId="0" fontId="4" fillId="0" borderId="23" xfId="0" applyFont="1" applyBorder="1" applyAlignment="1">
      <alignment horizontal="right" wrapText="1"/>
    </xf>
    <xf numFmtId="0" fontId="3" fillId="0" borderId="24" xfId="0" applyFont="1" applyBorder="1" applyAlignment="1">
      <alignment horizontal="left" wrapText="1"/>
    </xf>
    <xf numFmtId="0" fontId="4" fillId="0" borderId="0" xfId="0" applyFont="1" applyBorder="1" applyAlignment="1">
      <alignment horizontal="center" wrapText="1"/>
    </xf>
    <xf numFmtId="0" fontId="4" fillId="0" borderId="25" xfId="0" applyFont="1" applyBorder="1" applyAlignment="1">
      <alignment horizontal="center" wrapText="1"/>
    </xf>
    <xf numFmtId="0" fontId="3" fillId="0" borderId="26" xfId="0" applyFont="1" applyBorder="1" applyAlignment="1">
      <alignment horizontal="left" wrapText="1"/>
    </xf>
    <xf numFmtId="0" fontId="4" fillId="0" borderId="27" xfId="0" applyFont="1" applyBorder="1" applyAlignment="1">
      <alignment horizontal="center" wrapText="1"/>
    </xf>
    <xf numFmtId="0" fontId="5" fillId="0" borderId="22" xfId="0" applyFont="1" applyBorder="1" applyAlignment="1">
      <alignment horizontal="left" wrapText="1"/>
    </xf>
    <xf numFmtId="0" fontId="4" fillId="0" borderId="24" xfId="0" applyFont="1" applyBorder="1" applyAlignment="1">
      <alignment horizontal="left" wrapText="1" indent="2"/>
    </xf>
    <xf numFmtId="165" fontId="5" fillId="0" borderId="0" xfId="0" applyNumberFormat="1" applyFont="1" applyBorder="1" applyAlignment="1">
      <alignment wrapText="1"/>
    </xf>
    <xf numFmtId="165" fontId="4" fillId="0" borderId="0" xfId="0" applyNumberFormat="1" applyFont="1" applyBorder="1" applyAlignment="1">
      <alignment wrapText="1"/>
    </xf>
    <xf numFmtId="166" fontId="4" fillId="0" borderId="0" xfId="0" applyNumberFormat="1" applyFont="1" applyBorder="1" applyAlignment="1">
      <alignment horizontal="right" wrapText="1"/>
    </xf>
    <xf numFmtId="166" fontId="4" fillId="0" borderId="25" xfId="0" applyNumberFormat="1" applyFont="1" applyBorder="1" applyAlignment="1">
      <alignment horizontal="right" wrapText="1"/>
    </xf>
    <xf numFmtId="0" fontId="4" fillId="0" borderId="26" xfId="0" applyFont="1" applyBorder="1" applyAlignment="1">
      <alignment horizontal="left" wrapText="1" indent="2"/>
    </xf>
    <xf numFmtId="170" fontId="4" fillId="0" borderId="0" xfId="0" applyNumberFormat="1" applyFont="1" applyBorder="1" applyAlignment="1">
      <alignment horizontal="right" wrapText="1"/>
    </xf>
    <xf numFmtId="0" fontId="5" fillId="0" borderId="28" xfId="0" applyFont="1" applyBorder="1" applyAlignment="1">
      <alignment horizontal="left" wrapText="1" indent="1"/>
    </xf>
    <xf numFmtId="0" fontId="5" fillId="0" borderId="29" xfId="0" applyFont="1" applyBorder="1" applyAlignment="1">
      <alignment horizontal="left" wrapText="1"/>
    </xf>
    <xf numFmtId="0" fontId="0" fillId="0" borderId="0" xfId="0" applyBorder="1"/>
    <xf numFmtId="0" fontId="0" fillId="0" borderId="25" xfId="0" applyBorder="1"/>
    <xf numFmtId="0" fontId="5" fillId="0" borderId="24" xfId="0" applyFont="1" applyBorder="1" applyAlignment="1">
      <alignment horizontal="left" wrapText="1"/>
    </xf>
    <xf numFmtId="167" fontId="5" fillId="0" borderId="0" xfId="0" applyNumberFormat="1" applyFont="1" applyBorder="1" applyAlignment="1">
      <alignment wrapText="1"/>
    </xf>
    <xf numFmtId="167" fontId="4" fillId="0" borderId="0" xfId="0" applyNumberFormat="1" applyFont="1" applyBorder="1" applyAlignment="1">
      <alignment wrapText="1"/>
    </xf>
    <xf numFmtId="0" fontId="5" fillId="0" borderId="28" xfId="0" applyFont="1" applyBorder="1" applyAlignment="1">
      <alignment horizontal="left" wrapText="1"/>
    </xf>
    <xf numFmtId="0" fontId="5" fillId="0" borderId="30" xfId="0" applyFont="1" applyBorder="1" applyAlignment="1">
      <alignment horizontal="left" wrapText="1"/>
    </xf>
    <xf numFmtId="0" fontId="5" fillId="0" borderId="31" xfId="0" applyFont="1" applyBorder="1" applyAlignment="1">
      <alignment horizontal="right" wrapText="1"/>
    </xf>
    <xf numFmtId="0" fontId="4" fillId="0" borderId="31" xfId="0" applyFont="1" applyBorder="1" applyAlignment="1">
      <alignment horizontal="right" wrapText="1"/>
    </xf>
    <xf numFmtId="0" fontId="0" fillId="0" borderId="32" xfId="0" applyBorder="1"/>
    <xf numFmtId="0" fontId="0" fillId="0" borderId="33" xfId="0" applyBorder="1"/>
    <xf numFmtId="0" fontId="4" fillId="0" borderId="0" xfId="0" applyFont="1" applyBorder="1" applyAlignment="1">
      <alignment horizontal="left" wrapText="1"/>
    </xf>
    <xf numFmtId="0" fontId="4" fillId="0" borderId="23" xfId="0" applyFont="1" applyBorder="1" applyAlignment="1">
      <alignment horizontal="left" wrapText="1"/>
    </xf>
    <xf numFmtId="0" fontId="5" fillId="0" borderId="34" xfId="0" applyFont="1" applyBorder="1" applyAlignment="1">
      <alignment horizontal="left" wrapText="1" indent="2"/>
    </xf>
    <xf numFmtId="166" fontId="4" fillId="0" borderId="23" xfId="0" applyNumberFormat="1" applyFont="1" applyBorder="1" applyAlignment="1">
      <alignment horizontal="right" wrapText="1"/>
    </xf>
    <xf numFmtId="0" fontId="4" fillId="0" borderId="24" xfId="0" applyFont="1" applyBorder="1" applyAlignment="1">
      <alignment horizontal="left" wrapText="1"/>
    </xf>
    <xf numFmtId="0" fontId="4" fillId="0" borderId="26" xfId="0" applyFont="1" applyBorder="1" applyAlignment="1">
      <alignment horizontal="left" wrapText="1"/>
    </xf>
    <xf numFmtId="0" fontId="5" fillId="0" borderId="26" xfId="0" applyFont="1" applyBorder="1" applyAlignment="1">
      <alignment horizontal="left" wrapText="1"/>
    </xf>
    <xf numFmtId="0" fontId="5" fillId="0" borderId="35" xfId="0" applyFont="1" applyBorder="1" applyAlignment="1">
      <alignment horizontal="left" wrapText="1"/>
    </xf>
    <xf numFmtId="166" fontId="5" fillId="0" borderId="32" xfId="0" applyNumberFormat="1" applyFont="1" applyBorder="1" applyAlignment="1">
      <alignment horizontal="right" wrapText="1"/>
    </xf>
    <xf numFmtId="166" fontId="4" fillId="0" borderId="32" xfId="0" applyNumberFormat="1" applyFont="1" applyBorder="1" applyAlignment="1">
      <alignment horizontal="right" wrapText="1"/>
    </xf>
    <xf numFmtId="172" fontId="4" fillId="0" borderId="32" xfId="0" applyNumberFormat="1" applyFont="1" applyBorder="1" applyAlignment="1">
      <alignment wrapText="1"/>
    </xf>
    <xf numFmtId="172" fontId="4" fillId="0" borderId="33" xfId="0" applyNumberFormat="1" applyFont="1" applyBorder="1" applyAlignment="1">
      <alignment wrapText="1"/>
    </xf>
    <xf numFmtId="169" fontId="21" fillId="0" borderId="6" xfId="0" applyNumberFormat="1" applyFont="1" applyBorder="1" applyAlignment="1">
      <alignment horizontal="center" wrapText="1"/>
    </xf>
    <xf numFmtId="0" fontId="6" fillId="0" borderId="0" xfId="0" applyFont="1" applyBorder="1" applyAlignment="1">
      <alignment wrapText="1"/>
    </xf>
    <xf numFmtId="0" fontId="7" fillId="0" borderId="0" xfId="0" applyFont="1" applyBorder="1" applyAlignment="1">
      <alignment wrapText="1"/>
    </xf>
    <xf numFmtId="0" fontId="4" fillId="0" borderId="23" xfId="0" applyFont="1" applyBorder="1" applyAlignment="1">
      <alignment horizontal="center" wrapText="1"/>
    </xf>
    <xf numFmtId="0" fontId="4" fillId="0" borderId="24" xfId="0" applyFont="1" applyBorder="1" applyAlignment="1">
      <alignment horizontal="left" wrapText="1" indent="1"/>
    </xf>
    <xf numFmtId="0" fontId="4" fillId="0" borderId="26" xfId="0" applyFont="1" applyBorder="1" applyAlignment="1">
      <alignment horizontal="left" wrapText="1" indent="1"/>
    </xf>
    <xf numFmtId="0" fontId="5" fillId="0" borderId="34" xfId="0" applyFont="1" applyBorder="1" applyAlignment="1">
      <alignment horizontal="left" wrapText="1" indent="1"/>
    </xf>
    <xf numFmtId="0" fontId="5" fillId="0" borderId="34" xfId="0" applyFont="1" applyBorder="1" applyAlignment="1">
      <alignment horizontal="left" wrapText="1"/>
    </xf>
    <xf numFmtId="0" fontId="5" fillId="0" borderId="36" xfId="0" applyFont="1" applyBorder="1" applyAlignment="1">
      <alignment horizontal="left" wrapText="1"/>
    </xf>
    <xf numFmtId="168" fontId="5" fillId="0" borderId="0" xfId="0" applyNumberFormat="1" applyFont="1" applyBorder="1" applyAlignment="1">
      <alignment wrapText="1"/>
    </xf>
    <xf numFmtId="168" fontId="4" fillId="0" borderId="0" xfId="0" applyNumberFormat="1" applyFont="1" applyBorder="1" applyAlignment="1">
      <alignment wrapText="1"/>
    </xf>
    <xf numFmtId="0" fontId="4" fillId="0" borderId="35" xfId="0" applyFont="1" applyBorder="1" applyAlignment="1">
      <alignment horizontal="left" wrapText="1"/>
    </xf>
    <xf numFmtId="167" fontId="5" fillId="0" borderId="32" xfId="0" applyNumberFormat="1" applyFont="1" applyBorder="1" applyAlignment="1">
      <alignment wrapText="1"/>
    </xf>
    <xf numFmtId="167" fontId="4" fillId="0" borderId="32" xfId="0" applyNumberFormat="1" applyFont="1" applyBorder="1" applyAlignment="1">
      <alignment wrapText="1"/>
    </xf>
    <xf numFmtId="166" fontId="4" fillId="0" borderId="33" xfId="0" applyNumberFormat="1" applyFont="1" applyBorder="1" applyAlignment="1">
      <alignment horizontal="right" wrapText="1"/>
    </xf>
    <xf numFmtId="0" fontId="4" fillId="0" borderId="4" xfId="0" applyFont="1" applyBorder="1" applyAlignment="1">
      <alignment wrapText="1"/>
    </xf>
    <xf numFmtId="0" fontId="4" fillId="0" borderId="23" xfId="0" applyFont="1" applyBorder="1" applyAlignment="1">
      <alignment wrapText="1"/>
    </xf>
    <xf numFmtId="0" fontId="4" fillId="0" borderId="22" xfId="0" applyFont="1" applyBorder="1" applyAlignment="1">
      <alignment horizontal="left" wrapText="1"/>
    </xf>
    <xf numFmtId="0" fontId="4" fillId="0" borderId="24" xfId="0" applyFont="1" applyBorder="1" applyAlignment="1">
      <alignment horizontal="left" wrapText="1" indent="3"/>
    </xf>
    <xf numFmtId="0" fontId="4" fillId="0" borderId="26" xfId="0" applyFont="1" applyBorder="1" applyAlignment="1">
      <alignment horizontal="left" wrapText="1" indent="3"/>
    </xf>
    <xf numFmtId="0" fontId="4" fillId="0" borderId="34" xfId="0" applyFont="1" applyBorder="1" applyAlignment="1">
      <alignment horizontal="left" wrapText="1"/>
    </xf>
    <xf numFmtId="0" fontId="5" fillId="0" borderId="0" xfId="0" applyFont="1" applyBorder="1" applyAlignment="1">
      <alignment wrapText="1"/>
    </xf>
    <xf numFmtId="171" fontId="5" fillId="0" borderId="0" xfId="0" applyNumberFormat="1" applyFont="1" applyBorder="1" applyAlignment="1">
      <alignment wrapText="1"/>
    </xf>
    <xf numFmtId="171" fontId="4" fillId="0" borderId="0" xfId="0" applyNumberFormat="1" applyFont="1" applyBorder="1" applyAlignment="1">
      <alignment wrapText="1"/>
    </xf>
    <xf numFmtId="166" fontId="5" fillId="0" borderId="0" xfId="0" applyNumberFormat="1" applyFont="1" applyBorder="1" applyAlignment="1">
      <alignment horizontal="right" wrapText="1"/>
    </xf>
    <xf numFmtId="172" fontId="4" fillId="0" borderId="25" xfId="0" applyNumberFormat="1" applyFont="1" applyBorder="1" applyAlignment="1">
      <alignment wrapText="1"/>
    </xf>
    <xf numFmtId="173" fontId="5" fillId="0" borderId="32" xfId="0" applyNumberFormat="1" applyFont="1" applyBorder="1" applyAlignment="1">
      <alignment wrapText="1"/>
    </xf>
    <xf numFmtId="173" fontId="4" fillId="0" borderId="32" xfId="0" applyNumberFormat="1" applyFont="1" applyBorder="1" applyAlignment="1">
      <alignment wrapText="1"/>
    </xf>
    <xf numFmtId="0" fontId="11" fillId="3" borderId="0" xfId="0" applyFont="1" applyFill="1" applyBorder="1" applyAlignment="1">
      <alignment horizontal="center" wrapText="1"/>
    </xf>
    <xf numFmtId="0" fontId="4" fillId="0" borderId="28" xfId="0" applyFont="1" applyBorder="1" applyAlignment="1">
      <alignment horizontal="left" wrapText="1"/>
    </xf>
    <xf numFmtId="166" fontId="4" fillId="0" borderId="37" xfId="0" applyNumberFormat="1" applyFont="1" applyBorder="1" applyAlignment="1">
      <alignment horizontal="right" wrapText="1"/>
    </xf>
    <xf numFmtId="0" fontId="3" fillId="0" borderId="29" xfId="0" applyFont="1" applyBorder="1" applyAlignment="1">
      <alignment horizontal="left" wrapText="1"/>
    </xf>
    <xf numFmtId="0" fontId="4" fillId="0" borderId="38" xfId="0" applyFont="1" applyBorder="1" applyAlignment="1">
      <alignment horizontal="center" wrapText="1"/>
    </xf>
    <xf numFmtId="0" fontId="4" fillId="0" borderId="39" xfId="0" applyFont="1" applyBorder="1" applyAlignment="1">
      <alignment horizontal="left" wrapText="1"/>
    </xf>
    <xf numFmtId="171" fontId="5" fillId="0" borderId="40" xfId="0" applyNumberFormat="1" applyFont="1" applyBorder="1" applyAlignment="1">
      <alignment wrapText="1"/>
    </xf>
    <xf numFmtId="171" fontId="4" fillId="0" borderId="40" xfId="0" applyNumberFormat="1" applyFont="1" applyBorder="1" applyAlignment="1">
      <alignment wrapText="1"/>
    </xf>
    <xf numFmtId="170" fontId="4" fillId="0" borderId="32" xfId="0" applyNumberFormat="1" applyFont="1" applyBorder="1" applyAlignment="1">
      <alignment horizontal="right" wrapText="1"/>
    </xf>
    <xf numFmtId="0" fontId="5" fillId="0" borderId="4" xfId="0" applyFont="1" applyBorder="1" applyAlignment="1">
      <alignment horizontal="right" wrapText="1"/>
    </xf>
    <xf numFmtId="0" fontId="4" fillId="0" borderId="7" xfId="0" applyFont="1" applyBorder="1" applyAlignment="1">
      <alignment horizontal="right" wrapText="1"/>
    </xf>
    <xf numFmtId="169" fontId="4" fillId="0" borderId="41" xfId="0" applyNumberFormat="1" applyFont="1" applyBorder="1" applyAlignment="1">
      <alignment horizontal="center" wrapText="1"/>
    </xf>
    <xf numFmtId="165" fontId="4" fillId="0" borderId="25" xfId="0" applyNumberFormat="1" applyFont="1" applyBorder="1" applyAlignment="1">
      <alignment wrapText="1"/>
    </xf>
    <xf numFmtId="0" fontId="4" fillId="0" borderId="25" xfId="0" applyFont="1" applyBorder="1" applyAlignment="1">
      <alignment horizontal="left" wrapText="1"/>
    </xf>
    <xf numFmtId="167" fontId="4" fillId="0" borderId="25" xfId="0" applyNumberFormat="1" applyFont="1" applyBorder="1" applyAlignment="1">
      <alignment wrapText="1"/>
    </xf>
    <xf numFmtId="167" fontId="4" fillId="0" borderId="27" xfId="0" applyNumberFormat="1" applyFont="1" applyBorder="1" applyAlignment="1">
      <alignment wrapText="1"/>
    </xf>
    <xf numFmtId="167" fontId="4" fillId="0" borderId="41" xfId="0" applyNumberFormat="1" applyFont="1" applyBorder="1" applyAlignment="1">
      <alignment wrapText="1"/>
    </xf>
    <xf numFmtId="167" fontId="4" fillId="0" borderId="23" xfId="0" applyNumberFormat="1" applyFont="1" applyBorder="1" applyAlignment="1">
      <alignment wrapText="1"/>
    </xf>
    <xf numFmtId="0" fontId="5" fillId="0" borderId="39" xfId="0" applyFont="1" applyBorder="1" applyAlignment="1">
      <alignment horizontal="left" wrapText="1"/>
    </xf>
    <xf numFmtId="0" fontId="5" fillId="0" borderId="43" xfId="0" applyFont="1" applyBorder="1" applyAlignment="1">
      <alignment horizontal="left" wrapText="1"/>
    </xf>
    <xf numFmtId="165" fontId="5" fillId="0" borderId="44" xfId="0" applyNumberFormat="1" applyFont="1" applyBorder="1" applyAlignment="1">
      <alignment wrapText="1"/>
    </xf>
    <xf numFmtId="0" fontId="5" fillId="0" borderId="44" xfId="0" applyFont="1" applyBorder="1" applyAlignment="1">
      <alignment horizontal="right" wrapText="1"/>
    </xf>
    <xf numFmtId="165" fontId="4" fillId="0" borderId="45" xfId="0" applyNumberFormat="1" applyFont="1" applyBorder="1" applyAlignment="1">
      <alignment wrapText="1"/>
    </xf>
    <xf numFmtId="0" fontId="5" fillId="0" borderId="22" xfId="0" applyFont="1" applyBorder="1" applyAlignment="1">
      <alignment horizontal="left" vertical="center" wrapText="1"/>
    </xf>
    <xf numFmtId="0" fontId="4" fillId="0" borderId="24" xfId="0" applyFont="1" applyBorder="1" applyAlignment="1">
      <alignment horizontal="left" vertical="center" wrapText="1" indent="1"/>
    </xf>
    <xf numFmtId="167" fontId="13" fillId="0" borderId="0" xfId="0" applyNumberFormat="1" applyFont="1" applyBorder="1" applyAlignment="1">
      <alignment wrapText="1"/>
    </xf>
    <xf numFmtId="0" fontId="4" fillId="0" borderId="26" xfId="0" applyFont="1" applyBorder="1" applyAlignment="1">
      <alignment horizontal="left" vertical="center" wrapText="1" indent="1"/>
    </xf>
    <xf numFmtId="0" fontId="4" fillId="0" borderId="28" xfId="0" applyFont="1" applyBorder="1" applyAlignment="1">
      <alignment horizontal="left" vertical="center" wrapText="1"/>
    </xf>
    <xf numFmtId="0" fontId="4" fillId="0" borderId="0" xfId="0" applyFont="1" applyBorder="1" applyAlignment="1">
      <alignment horizontal="right" wrapText="1"/>
    </xf>
    <xf numFmtId="0" fontId="5" fillId="0" borderId="30" xfId="0" applyFont="1" applyBorder="1" applyAlignment="1">
      <alignment horizontal="left" wrapText="1" indent="1"/>
    </xf>
    <xf numFmtId="0" fontId="4" fillId="0" borderId="25" xfId="0" applyFont="1" applyBorder="1" applyAlignment="1">
      <alignment horizontal="right" wrapText="1"/>
    </xf>
    <xf numFmtId="0" fontId="5" fillId="3" borderId="0" xfId="0" applyFont="1" applyFill="1" applyBorder="1" applyAlignment="1">
      <alignment horizontal="left" wrapText="1"/>
    </xf>
    <xf numFmtId="0" fontId="5" fillId="3" borderId="0" xfId="0" applyFont="1" applyFill="1" applyBorder="1" applyAlignment="1">
      <alignment horizontal="right" wrapText="1"/>
    </xf>
    <xf numFmtId="0" fontId="4" fillId="3" borderId="0" xfId="0" applyFont="1" applyFill="1" applyBorder="1" applyAlignment="1">
      <alignment horizontal="right" wrapText="1"/>
    </xf>
    <xf numFmtId="0" fontId="4" fillId="3" borderId="0" xfId="0" applyFont="1" applyFill="1" applyBorder="1" applyAlignment="1">
      <alignment horizontal="center" wrapText="1"/>
    </xf>
    <xf numFmtId="170" fontId="4" fillId="0" borderId="25" xfId="0" applyNumberFormat="1" applyFont="1" applyBorder="1" applyAlignment="1">
      <alignment horizontal="right" wrapText="1"/>
    </xf>
    <xf numFmtId="0" fontId="4" fillId="0" borderId="29" xfId="0" applyFont="1" applyBorder="1" applyAlignment="1">
      <alignment horizontal="left" wrapText="1"/>
    </xf>
    <xf numFmtId="0" fontId="4" fillId="0" borderId="36" xfId="0" applyFont="1" applyBorder="1" applyAlignment="1">
      <alignment horizontal="left" wrapText="1"/>
    </xf>
    <xf numFmtId="174" fontId="5" fillId="0" borderId="0" xfId="0" applyNumberFormat="1" applyFont="1" applyBorder="1" applyAlignment="1">
      <alignment horizontal="right" wrapText="1"/>
    </xf>
    <xf numFmtId="174" fontId="4" fillId="0" borderId="0" xfId="0" applyNumberFormat="1" applyFont="1" applyBorder="1" applyAlignment="1">
      <alignment horizontal="right" wrapText="1"/>
    </xf>
    <xf numFmtId="172" fontId="4" fillId="0" borderId="0" xfId="0" applyNumberFormat="1" applyFont="1" applyBorder="1" applyAlignment="1">
      <alignment wrapText="1"/>
    </xf>
    <xf numFmtId="174" fontId="5" fillId="0" borderId="32" xfId="0" applyNumberFormat="1" applyFont="1" applyBorder="1" applyAlignment="1">
      <alignment horizontal="right" wrapText="1"/>
    </xf>
    <xf numFmtId="174" fontId="4" fillId="0" borderId="32" xfId="0" applyNumberFormat="1" applyFont="1" applyBorder="1" applyAlignment="1">
      <alignment horizontal="right" wrapText="1"/>
    </xf>
    <xf numFmtId="0" fontId="4" fillId="0" borderId="4" xfId="0" applyFont="1" applyBorder="1" applyAlignment="1">
      <alignment horizontal="left" wrapText="1"/>
    </xf>
    <xf numFmtId="0" fontId="4" fillId="0" borderId="4" xfId="0" applyFont="1" applyBorder="1" applyAlignment="1">
      <alignment horizontal="right" wrapText="1"/>
    </xf>
    <xf numFmtId="0" fontId="4" fillId="0" borderId="7" xfId="0" applyFont="1" applyBorder="1" applyAlignment="1">
      <alignment horizontal="left" wrapText="1"/>
    </xf>
    <xf numFmtId="165" fontId="5" fillId="4" borderId="0" xfId="0" applyNumberFormat="1" applyFont="1" applyFill="1" applyBorder="1" applyAlignment="1">
      <alignment wrapText="1"/>
    </xf>
    <xf numFmtId="0" fontId="5" fillId="0" borderId="0" xfId="0" applyFont="1" applyBorder="1" applyAlignment="1">
      <alignment horizontal="left" wrapText="1"/>
    </xf>
    <xf numFmtId="0" fontId="4" fillId="0" borderId="24" xfId="0" applyFont="1" applyBorder="1" applyAlignment="1">
      <alignment horizontal="left" wrapText="1" indent="4"/>
    </xf>
    <xf numFmtId="0" fontId="4" fillId="0" borderId="26" xfId="0" applyFont="1" applyBorder="1" applyAlignment="1">
      <alignment horizontal="left" wrapText="1" indent="4"/>
    </xf>
    <xf numFmtId="0" fontId="4" fillId="0" borderId="38" xfId="0" applyFont="1" applyBorder="1" applyAlignment="1">
      <alignment horizontal="right" wrapText="1"/>
    </xf>
    <xf numFmtId="170" fontId="4" fillId="0" borderId="33" xfId="0" applyNumberFormat="1" applyFont="1" applyBorder="1" applyAlignment="1">
      <alignment horizontal="right" wrapText="1"/>
    </xf>
    <xf numFmtId="0" fontId="5" fillId="4" borderId="26" xfId="0" applyFont="1" applyFill="1" applyBorder="1" applyAlignment="1">
      <alignment horizontal="left" wrapText="1"/>
    </xf>
    <xf numFmtId="0" fontId="4" fillId="4" borderId="25" xfId="0" applyFont="1" applyFill="1" applyBorder="1" applyAlignment="1">
      <alignment horizontal="right" wrapText="1"/>
    </xf>
    <xf numFmtId="0" fontId="4" fillId="3" borderId="22" xfId="0" applyFont="1" applyFill="1" applyBorder="1" applyAlignment="1">
      <alignment horizontal="left" wrapText="1"/>
    </xf>
    <xf numFmtId="166" fontId="4" fillId="3" borderId="25" xfId="0" applyNumberFormat="1" applyFont="1" applyFill="1" applyBorder="1" applyAlignment="1">
      <alignment horizontal="right" wrapText="1"/>
    </xf>
    <xf numFmtId="171" fontId="5" fillId="4" borderId="0" xfId="0" applyNumberFormat="1" applyFont="1" applyFill="1" applyBorder="1" applyAlignment="1">
      <alignment wrapText="1"/>
    </xf>
    <xf numFmtId="171" fontId="4" fillId="4" borderId="0" xfId="0" applyNumberFormat="1" applyFont="1" applyFill="1" applyBorder="1" applyAlignment="1">
      <alignment wrapText="1"/>
    </xf>
    <xf numFmtId="166" fontId="4" fillId="4" borderId="25" xfId="0" applyNumberFormat="1" applyFont="1" applyFill="1" applyBorder="1" applyAlignment="1">
      <alignment horizontal="right" wrapText="1"/>
    </xf>
    <xf numFmtId="0" fontId="4" fillId="3" borderId="24" xfId="0" applyFont="1" applyFill="1" applyBorder="1" applyAlignment="1">
      <alignment horizontal="left" wrapText="1"/>
    </xf>
    <xf numFmtId="0" fontId="4" fillId="3" borderId="0" xfId="0" applyFont="1" applyFill="1" applyBorder="1" applyAlignment="1">
      <alignment horizontal="left" wrapText="1"/>
    </xf>
    <xf numFmtId="0" fontId="4" fillId="3" borderId="0" xfId="0" applyFont="1" applyFill="1" applyBorder="1" applyAlignment="1">
      <alignment wrapText="1"/>
    </xf>
    <xf numFmtId="0" fontId="4" fillId="3" borderId="25" xfId="0" applyFont="1" applyFill="1" applyBorder="1" applyAlignment="1">
      <alignment horizontal="right" wrapText="1"/>
    </xf>
    <xf numFmtId="0" fontId="5" fillId="4" borderId="24" xfId="0" applyFont="1" applyFill="1" applyBorder="1" applyAlignment="1">
      <alignment horizontal="left" wrapText="1"/>
    </xf>
    <xf numFmtId="0" fontId="5" fillId="4" borderId="0" xfId="0" applyFont="1" applyFill="1" applyBorder="1" applyAlignment="1">
      <alignment horizontal="left" wrapText="1"/>
    </xf>
    <xf numFmtId="0" fontId="4" fillId="4" borderId="0" xfId="0" applyFont="1" applyFill="1" applyBorder="1" applyAlignment="1">
      <alignment horizontal="left" wrapText="1"/>
    </xf>
    <xf numFmtId="0" fontId="4" fillId="4" borderId="0" xfId="0" applyFont="1" applyFill="1" applyBorder="1" applyAlignment="1">
      <alignment wrapText="1"/>
    </xf>
    <xf numFmtId="0" fontId="4" fillId="3" borderId="24" xfId="0" applyFont="1" applyFill="1" applyBorder="1" applyAlignment="1">
      <alignment horizontal="left" wrapText="1" indent="4"/>
    </xf>
    <xf numFmtId="171" fontId="5" fillId="3" borderId="0" xfId="0" applyNumberFormat="1" applyFont="1" applyFill="1" applyBorder="1" applyAlignment="1">
      <alignment wrapText="1"/>
    </xf>
    <xf numFmtId="171" fontId="4" fillId="3" borderId="0" xfId="0" applyNumberFormat="1" applyFont="1" applyFill="1" applyBorder="1" applyAlignment="1">
      <alignment wrapText="1"/>
    </xf>
    <xf numFmtId="0" fontId="4" fillId="4" borderId="26" xfId="0" applyFont="1" applyFill="1" applyBorder="1" applyAlignment="1">
      <alignment horizontal="left" wrapText="1" indent="4"/>
    </xf>
    <xf numFmtId="0" fontId="4" fillId="3" borderId="28" xfId="0" applyFont="1" applyFill="1" applyBorder="1" applyAlignment="1">
      <alignment horizontal="left" wrapText="1"/>
    </xf>
    <xf numFmtId="166" fontId="4" fillId="3" borderId="37" xfId="0" applyNumberFormat="1" applyFont="1" applyFill="1" applyBorder="1" applyAlignment="1">
      <alignment horizontal="right" wrapText="1"/>
    </xf>
    <xf numFmtId="170" fontId="4" fillId="0" borderId="0" xfId="0" applyNumberFormat="1" applyFont="1" applyBorder="1" applyAlignment="1">
      <alignment wrapText="1"/>
    </xf>
    <xf numFmtId="0" fontId="4" fillId="0" borderId="35" xfId="0" applyFont="1" applyBorder="1" applyAlignment="1">
      <alignment vertical="top" wrapText="1"/>
    </xf>
    <xf numFmtId="171" fontId="5" fillId="0" borderId="32" xfId="0" applyNumberFormat="1" applyFont="1" applyBorder="1" applyAlignment="1">
      <alignment vertical="top" wrapText="1"/>
    </xf>
    <xf numFmtId="171" fontId="4" fillId="0" borderId="32" xfId="0" applyNumberFormat="1" applyFont="1" applyBorder="1" applyAlignment="1">
      <alignment vertical="top" wrapText="1"/>
    </xf>
    <xf numFmtId="170" fontId="4" fillId="0" borderId="32" xfId="0" applyNumberFormat="1" applyFont="1" applyBorder="1" applyAlignment="1">
      <alignment horizontal="right" vertical="top" wrapText="1"/>
    </xf>
    <xf numFmtId="170" fontId="4" fillId="0" borderId="33" xfId="0" applyNumberFormat="1" applyFont="1" applyBorder="1" applyAlignment="1">
      <alignment horizontal="right" vertical="top" wrapText="1"/>
    </xf>
    <xf numFmtId="0" fontId="4" fillId="0" borderId="28" xfId="0" applyFont="1" applyBorder="1" applyAlignment="1">
      <alignment horizontal="left" wrapText="1" indent="1"/>
    </xf>
    <xf numFmtId="0" fontId="5" fillId="0" borderId="0" xfId="0" applyFont="1" applyBorder="1" applyAlignment="1">
      <alignment horizontal="center" wrapText="1"/>
    </xf>
    <xf numFmtId="166" fontId="4" fillId="0" borderId="47" xfId="0" applyNumberFormat="1" applyFont="1" applyBorder="1" applyAlignment="1">
      <alignment horizontal="right" wrapText="1"/>
    </xf>
    <xf numFmtId="166" fontId="4" fillId="0" borderId="40" xfId="0" applyNumberFormat="1" applyFont="1" applyBorder="1" applyAlignment="1">
      <alignment horizontal="right" wrapText="1"/>
    </xf>
    <xf numFmtId="166" fontId="4" fillId="0" borderId="42" xfId="0" applyNumberFormat="1" applyFont="1" applyBorder="1" applyAlignment="1">
      <alignment horizontal="right" wrapText="1"/>
    </xf>
    <xf numFmtId="0" fontId="5" fillId="0" borderId="22" xfId="0" applyFont="1" applyBorder="1" applyAlignment="1">
      <alignment horizontal="left" wrapText="1" indent="1"/>
    </xf>
    <xf numFmtId="0" fontId="9" fillId="0" borderId="0" xfId="0" applyFont="1" applyBorder="1" applyAlignment="1">
      <alignment horizontal="center" wrapText="1"/>
    </xf>
    <xf numFmtId="0" fontId="4" fillId="0" borderId="43" xfId="0" applyFont="1" applyBorder="1" applyAlignment="1">
      <alignment horizontal="left" wrapText="1"/>
    </xf>
    <xf numFmtId="171" fontId="5" fillId="0" borderId="44" xfId="0" applyNumberFormat="1" applyFont="1" applyBorder="1" applyAlignment="1">
      <alignment wrapText="1"/>
    </xf>
    <xf numFmtId="171" fontId="4" fillId="0" borderId="44" xfId="0" applyNumberFormat="1" applyFont="1" applyBorder="1" applyAlignment="1">
      <alignment wrapText="1"/>
    </xf>
    <xf numFmtId="166" fontId="4" fillId="0" borderId="48" xfId="0" applyNumberFormat="1" applyFont="1" applyBorder="1" applyAlignment="1">
      <alignment horizontal="right" wrapText="1"/>
    </xf>
    <xf numFmtId="166" fontId="4" fillId="0" borderId="49" xfId="0" applyNumberFormat="1" applyFont="1" applyBorder="1" applyAlignment="1">
      <alignment horizontal="right" wrapText="1"/>
    </xf>
    <xf numFmtId="0" fontId="5" fillId="0" borderId="43" xfId="0" applyFont="1" applyBorder="1" applyAlignment="1">
      <alignment horizontal="left" wrapText="1" indent="1"/>
    </xf>
    <xf numFmtId="165" fontId="4" fillId="0" borderId="44" xfId="0" applyNumberFormat="1" applyFont="1" applyBorder="1" applyAlignment="1">
      <alignment wrapText="1"/>
    </xf>
    <xf numFmtId="0" fontId="9" fillId="0" borderId="23" xfId="0" applyFont="1" applyBorder="1" applyAlignment="1">
      <alignment horizontal="center" wrapText="1"/>
    </xf>
    <xf numFmtId="175" fontId="15" fillId="0" borderId="26" xfId="0" applyNumberFormat="1" applyFont="1" applyBorder="1" applyAlignment="1">
      <alignment horizontal="left" wrapText="1"/>
    </xf>
    <xf numFmtId="0" fontId="4" fillId="0" borderId="41" xfId="0" applyFont="1" applyBorder="1" applyAlignment="1">
      <alignment horizontal="center" wrapText="1"/>
    </xf>
    <xf numFmtId="0" fontId="5" fillId="0" borderId="23" xfId="0" applyFont="1" applyBorder="1" applyAlignment="1">
      <alignment horizontal="left" wrapText="1"/>
    </xf>
    <xf numFmtId="165" fontId="5" fillId="0" borderId="25" xfId="0" applyNumberFormat="1" applyFont="1" applyBorder="1" applyAlignment="1">
      <alignment wrapText="1"/>
    </xf>
    <xf numFmtId="167" fontId="5" fillId="0" borderId="25" xfId="0" applyNumberFormat="1" applyFont="1" applyBorder="1" applyAlignment="1">
      <alignment wrapText="1"/>
    </xf>
    <xf numFmtId="167" fontId="5" fillId="0" borderId="27" xfId="0" applyNumberFormat="1" applyFont="1" applyBorder="1" applyAlignment="1">
      <alignment wrapText="1"/>
    </xf>
    <xf numFmtId="167" fontId="5" fillId="0" borderId="41" xfId="0" applyNumberFormat="1" applyFont="1" applyBorder="1" applyAlignment="1">
      <alignment wrapText="1"/>
    </xf>
    <xf numFmtId="0" fontId="5" fillId="0" borderId="23" xfId="0" applyFont="1" applyBorder="1" applyAlignment="1">
      <alignment wrapText="1"/>
    </xf>
    <xf numFmtId="165" fontId="5" fillId="0" borderId="47" xfId="0" applyNumberFormat="1" applyFont="1" applyBorder="1" applyAlignment="1">
      <alignment wrapText="1"/>
    </xf>
    <xf numFmtId="0" fontId="5" fillId="3" borderId="38" xfId="0" applyFont="1" applyFill="1" applyBorder="1" applyAlignment="1">
      <alignment horizontal="left" wrapText="1"/>
    </xf>
    <xf numFmtId="0" fontId="5" fillId="3" borderId="25" xfId="0" applyFont="1" applyFill="1" applyBorder="1" applyAlignment="1">
      <alignment horizontal="left" wrapText="1"/>
    </xf>
    <xf numFmtId="175" fontId="3" fillId="0" borderId="29" xfId="0" applyNumberFormat="1" applyFont="1" applyBorder="1" applyAlignment="1">
      <alignment horizontal="right" wrapText="1"/>
    </xf>
    <xf numFmtId="175" fontId="3" fillId="0" borderId="26" xfId="0" applyNumberFormat="1" applyFont="1" applyBorder="1" applyAlignment="1">
      <alignment horizontal="left" wrapText="1"/>
    </xf>
    <xf numFmtId="165" fontId="4" fillId="0" borderId="47" xfId="0" applyNumberFormat="1" applyFont="1" applyBorder="1" applyAlignment="1">
      <alignment wrapText="1"/>
    </xf>
    <xf numFmtId="0" fontId="4" fillId="3" borderId="38" xfId="0" applyFont="1" applyFill="1" applyBorder="1" applyAlignment="1">
      <alignment horizontal="left" wrapText="1"/>
    </xf>
    <xf numFmtId="0" fontId="4" fillId="3" borderId="25" xfId="0" applyFont="1" applyFill="1" applyBorder="1" applyAlignment="1">
      <alignment horizontal="left" wrapText="1"/>
    </xf>
    <xf numFmtId="0" fontId="4" fillId="0" borderId="30" xfId="0" applyFont="1" applyBorder="1" applyAlignment="1">
      <alignment horizontal="left" wrapText="1"/>
    </xf>
    <xf numFmtId="167" fontId="13" fillId="0" borderId="25" xfId="0" applyNumberFormat="1" applyFont="1" applyBorder="1" applyAlignment="1">
      <alignment wrapText="1"/>
    </xf>
    <xf numFmtId="167" fontId="7" fillId="0" borderId="0" xfId="0" applyNumberFormat="1" applyFont="1" applyBorder="1" applyAlignment="1">
      <alignment wrapText="1"/>
    </xf>
    <xf numFmtId="167" fontId="7" fillId="0" borderId="25" xfId="0" applyNumberFormat="1" applyFont="1" applyBorder="1" applyAlignment="1">
      <alignment wrapText="1"/>
    </xf>
    <xf numFmtId="0" fontId="6" fillId="0" borderId="30" xfId="0" applyFont="1" applyBorder="1" applyAlignment="1">
      <alignment horizontal="left" wrapText="1"/>
    </xf>
    <xf numFmtId="0" fontId="6" fillId="0" borderId="31" xfId="0" applyFont="1" applyBorder="1" applyAlignment="1">
      <alignment horizontal="right" wrapText="1"/>
    </xf>
    <xf numFmtId="0" fontId="5" fillId="0" borderId="32" xfId="0" applyFont="1" applyBorder="1" applyAlignment="1">
      <alignment horizontal="left" wrapText="1"/>
    </xf>
    <xf numFmtId="0" fontId="4" fillId="0" borderId="32" xfId="0" applyFont="1" applyBorder="1" applyAlignment="1">
      <alignment horizontal="left" wrapText="1"/>
    </xf>
    <xf numFmtId="0" fontId="4" fillId="0" borderId="50" xfId="0" applyFont="1" applyBorder="1" applyAlignment="1">
      <alignment horizontal="left" wrapText="1"/>
    </xf>
    <xf numFmtId="0" fontId="4" fillId="0" borderId="50" xfId="0" applyFont="1" applyBorder="1" applyAlignment="1">
      <alignment horizontal="right" wrapText="1"/>
    </xf>
    <xf numFmtId="0" fontId="1" fillId="0" borderId="0" xfId="0" applyFont="1" applyAlignment="1">
      <alignment horizontal="left" wrapText="1"/>
    </xf>
    <xf numFmtId="0" fontId="0" fillId="0" borderId="0" xfId="0"/>
    <xf numFmtId="0" fontId="2" fillId="2" borderId="19" xfId="0" applyFont="1" applyFill="1" applyBorder="1" applyAlignment="1">
      <alignment horizontal="center" wrapText="1"/>
    </xf>
    <xf numFmtId="0" fontId="2" fillId="2" borderId="20" xfId="0" applyFont="1" applyFill="1" applyBorder="1" applyAlignment="1">
      <alignment horizontal="center" wrapText="1"/>
    </xf>
    <xf numFmtId="0" fontId="2" fillId="2" borderId="21" xfId="0" applyFont="1" applyFill="1" applyBorder="1" applyAlignment="1">
      <alignment horizontal="center" wrapText="1"/>
    </xf>
    <xf numFmtId="0" fontId="4" fillId="0" borderId="9" xfId="0" applyFont="1" applyBorder="1" applyAlignment="1">
      <alignment horizontal="center" wrapText="1"/>
    </xf>
    <xf numFmtId="0" fontId="4" fillId="0" borderId="4" xfId="0" applyFont="1" applyBorder="1" applyAlignment="1">
      <alignment horizontal="center" wrapText="1"/>
    </xf>
    <xf numFmtId="0" fontId="0" fillId="0" borderId="0" xfId="0" applyBorder="1"/>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2" borderId="15" xfId="0" applyFont="1" applyFill="1" applyBorder="1" applyAlignment="1">
      <alignment horizontal="center" wrapText="1"/>
    </xf>
    <xf numFmtId="0" fontId="4" fillId="0" borderId="16" xfId="0" applyFont="1" applyBorder="1" applyAlignment="1">
      <alignment horizontal="center" wrapText="1"/>
    </xf>
    <xf numFmtId="0" fontId="6" fillId="0" borderId="4" xfId="0" applyFont="1" applyBorder="1" applyAlignment="1">
      <alignment horizontal="center" wrapText="1"/>
    </xf>
    <xf numFmtId="0" fontId="0" fillId="0" borderId="25" xfId="0" applyBorder="1"/>
    <xf numFmtId="0" fontId="4" fillId="0" borderId="23" xfId="0" applyFont="1" applyBorder="1" applyAlignment="1">
      <alignment horizontal="center" wrapText="1"/>
    </xf>
    <xf numFmtId="0" fontId="11" fillId="2" borderId="19" xfId="0" applyFont="1" applyFill="1" applyBorder="1" applyAlignment="1">
      <alignment horizontal="center" wrapText="1"/>
    </xf>
    <xf numFmtId="0" fontId="11" fillId="2" borderId="20" xfId="0" applyFont="1" applyFill="1" applyBorder="1" applyAlignment="1">
      <alignment horizontal="center" wrapText="1"/>
    </xf>
    <xf numFmtId="0" fontId="11" fillId="2" borderId="21" xfId="0" applyFont="1" applyFill="1" applyBorder="1" applyAlignment="1">
      <alignment horizontal="center" wrapText="1"/>
    </xf>
    <xf numFmtId="0" fontId="11" fillId="3" borderId="0" xfId="0" applyFont="1" applyFill="1" applyBorder="1" applyAlignment="1">
      <alignment horizontal="center" wrapText="1"/>
    </xf>
    <xf numFmtId="0" fontId="12" fillId="0" borderId="0" xfId="0" applyFont="1" applyAlignment="1">
      <alignment wrapText="1"/>
    </xf>
    <xf numFmtId="0" fontId="4" fillId="0" borderId="0" xfId="0" applyFont="1" applyAlignment="1">
      <alignment wrapText="1"/>
    </xf>
    <xf numFmtId="0" fontId="22" fillId="0" borderId="46" xfId="0" applyFont="1" applyBorder="1" applyAlignment="1">
      <alignment vertical="top" wrapText="1"/>
    </xf>
    <xf numFmtId="0" fontId="22" fillId="0" borderId="0" xfId="0" applyFont="1" applyAlignment="1">
      <alignment vertical="center" wrapText="1"/>
    </xf>
    <xf numFmtId="0" fontId="23" fillId="0" borderId="0" xfId="0" applyFont="1" applyBorder="1" applyAlignment="1">
      <alignment wrapText="1"/>
    </xf>
    <xf numFmtId="0" fontId="7" fillId="0" borderId="0" xfId="0" applyFont="1" applyBorder="1" applyAlignment="1">
      <alignment wrapText="1"/>
    </xf>
    <xf numFmtId="0" fontId="4" fillId="4" borderId="24" xfId="0" applyFont="1" applyFill="1" applyBorder="1" applyAlignment="1">
      <alignment horizontal="left" wrapText="1"/>
    </xf>
    <xf numFmtId="0" fontId="4" fillId="4" borderId="0" xfId="0" applyFont="1" applyFill="1" applyBorder="1" applyAlignment="1">
      <alignment horizontal="left" wrapText="1"/>
    </xf>
    <xf numFmtId="0" fontId="4" fillId="0" borderId="0" xfId="0" applyFont="1" applyAlignment="1">
      <alignment horizontal="left" wrapText="1"/>
    </xf>
    <xf numFmtId="0" fontId="14" fillId="0" borderId="0" xfId="0" applyFont="1" applyAlignment="1">
      <alignment wrapText="1"/>
    </xf>
    <xf numFmtId="0" fontId="23" fillId="0" borderId="9" xfId="0" applyFont="1" applyBorder="1" applyAlignment="1">
      <alignment wrapText="1"/>
    </xf>
    <xf numFmtId="0" fontId="7" fillId="0" borderId="9" xfId="0" applyFont="1" applyBorder="1" applyAlignment="1">
      <alignment wrapText="1"/>
    </xf>
    <xf numFmtId="0" fontId="9" fillId="0" borderId="0" xfId="0" applyFont="1" applyBorder="1" applyAlignment="1">
      <alignment horizontal="center" wrapText="1"/>
    </xf>
  </cellXfs>
  <cellStyles count="1">
    <cellStyle name="Normal" xfId="0" builtinId="0"/>
  </cellStyles>
  <dxfs count="102">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51" defaultTableStyle="TableStyleMedium2" defaultPivotStyle="PivotStyleLight16">
    <tableStyle name="tableStyle1" pivot="0" count="2" xr9:uid="{00000000-0011-0000-FFFF-FFFF00000000}">
      <tableStyleElement type="firstRowStripe" dxfId="101"/>
      <tableStyleElement type="secondRowStripe" dxfId="100"/>
    </tableStyle>
    <tableStyle name="tableStyle2" pivot="0" count="2" xr9:uid="{00000000-0011-0000-FFFF-FFFF01000000}">
      <tableStyleElement type="firstRowStripe" dxfId="99"/>
      <tableStyleElement type="secondRowStripe" dxfId="98"/>
    </tableStyle>
    <tableStyle name="tableStyle3" pivot="0" count="2" xr9:uid="{00000000-0011-0000-FFFF-FFFF02000000}">
      <tableStyleElement type="firstRowStripe" dxfId="97"/>
      <tableStyleElement type="secondRowStripe" dxfId="96"/>
    </tableStyle>
    <tableStyle name="tableStyle4" pivot="0" count="2" xr9:uid="{00000000-0011-0000-FFFF-FFFF03000000}">
      <tableStyleElement type="firstRowStripe" dxfId="95"/>
      <tableStyleElement type="secondRowStripe" dxfId="94"/>
    </tableStyle>
    <tableStyle name="tableStyle5" pivot="0" count="2" xr9:uid="{00000000-0011-0000-FFFF-FFFF04000000}">
      <tableStyleElement type="firstRowStripe" dxfId="93"/>
      <tableStyleElement type="secondRowStripe" dxfId="92"/>
    </tableStyle>
    <tableStyle name="tableStyle6" pivot="0" count="2" xr9:uid="{00000000-0011-0000-FFFF-FFFF05000000}">
      <tableStyleElement type="firstRowStripe" dxfId="91"/>
      <tableStyleElement type="secondRowStripe" dxfId="90"/>
    </tableStyle>
    <tableStyle name="tableStyle7" pivot="0" count="2" xr9:uid="{00000000-0011-0000-FFFF-FFFF06000000}">
      <tableStyleElement type="firstRowStripe" dxfId="89"/>
      <tableStyleElement type="secondRowStripe" dxfId="88"/>
    </tableStyle>
    <tableStyle name="tableStyle8" pivot="0" count="2" xr9:uid="{00000000-0011-0000-FFFF-FFFF07000000}">
      <tableStyleElement type="firstRowStripe" dxfId="87"/>
      <tableStyleElement type="secondRowStripe" dxfId="86"/>
    </tableStyle>
    <tableStyle name="tableStyle9" pivot="0" count="2" xr9:uid="{00000000-0011-0000-FFFF-FFFF08000000}">
      <tableStyleElement type="firstRowStripe" dxfId="85"/>
      <tableStyleElement type="secondRowStripe" dxfId="84"/>
    </tableStyle>
    <tableStyle name="tableStyle10" pivot="0" count="2" xr9:uid="{00000000-0011-0000-FFFF-FFFF09000000}">
      <tableStyleElement type="firstRowStripe" dxfId="83"/>
      <tableStyleElement type="secondRowStripe" dxfId="82"/>
    </tableStyle>
    <tableStyle name="tableStyle11" pivot="0" count="2" xr9:uid="{00000000-0011-0000-FFFF-FFFF0A000000}">
      <tableStyleElement type="firstRowStripe" dxfId="81"/>
      <tableStyleElement type="secondRowStripe" dxfId="80"/>
    </tableStyle>
    <tableStyle name="tableStyle12" pivot="0" count="2" xr9:uid="{00000000-0011-0000-FFFF-FFFF0B000000}">
      <tableStyleElement type="firstRowStripe" dxfId="79"/>
      <tableStyleElement type="secondRowStripe" dxfId="78"/>
    </tableStyle>
    <tableStyle name="tableStyle13" pivot="0" count="2" xr9:uid="{00000000-0011-0000-FFFF-FFFF0C000000}">
      <tableStyleElement type="firstRowStripe" dxfId="77"/>
      <tableStyleElement type="secondRowStripe" dxfId="76"/>
    </tableStyle>
    <tableStyle name="tableStyle14" pivot="0" count="2" xr9:uid="{00000000-0011-0000-FFFF-FFFF0D000000}">
      <tableStyleElement type="firstRowStripe" dxfId="75"/>
      <tableStyleElement type="secondRowStripe" dxfId="74"/>
    </tableStyle>
    <tableStyle name="tableStyle15" pivot="0" count="2" xr9:uid="{00000000-0011-0000-FFFF-FFFF0E000000}">
      <tableStyleElement type="firstRowStripe" dxfId="73"/>
      <tableStyleElement type="secondRowStripe" dxfId="72"/>
    </tableStyle>
    <tableStyle name="tableStyle16" pivot="0" count="2" xr9:uid="{00000000-0011-0000-FFFF-FFFF0F000000}">
      <tableStyleElement type="firstRowStripe" dxfId="71"/>
      <tableStyleElement type="secondRowStripe" dxfId="70"/>
    </tableStyle>
    <tableStyle name="tableStyle17" pivot="0" count="2" xr9:uid="{00000000-0011-0000-FFFF-FFFF10000000}">
      <tableStyleElement type="firstRowStripe" dxfId="69"/>
      <tableStyleElement type="secondRowStripe" dxfId="68"/>
    </tableStyle>
    <tableStyle name="tableStyle18" pivot="0" count="2" xr9:uid="{00000000-0011-0000-FFFF-FFFF11000000}">
      <tableStyleElement type="firstRowStripe" dxfId="67"/>
      <tableStyleElement type="secondRowStripe" dxfId="66"/>
    </tableStyle>
    <tableStyle name="tableStyle19" pivot="0" count="2" xr9:uid="{00000000-0011-0000-FFFF-FFFF12000000}">
      <tableStyleElement type="firstRowStripe" dxfId="65"/>
      <tableStyleElement type="secondRowStripe" dxfId="64"/>
    </tableStyle>
    <tableStyle name="tableStyle20" pivot="0" count="2" xr9:uid="{00000000-0011-0000-FFFF-FFFF13000000}">
      <tableStyleElement type="firstRowStripe" dxfId="63"/>
      <tableStyleElement type="secondRowStripe" dxfId="62"/>
    </tableStyle>
    <tableStyle name="tableStyle21" pivot="0" count="2" xr9:uid="{00000000-0011-0000-FFFF-FFFF14000000}">
      <tableStyleElement type="firstRowStripe" dxfId="61"/>
      <tableStyleElement type="secondRowStripe" dxfId="60"/>
    </tableStyle>
    <tableStyle name="tableStyle22" pivot="0" count="2" xr9:uid="{00000000-0011-0000-FFFF-FFFF15000000}">
      <tableStyleElement type="firstRowStripe" dxfId="59"/>
      <tableStyleElement type="secondRowStripe" dxfId="58"/>
    </tableStyle>
    <tableStyle name="tableStyle23" pivot="0" count="2" xr9:uid="{00000000-0011-0000-FFFF-FFFF16000000}">
      <tableStyleElement type="firstRowStripe" dxfId="57"/>
      <tableStyleElement type="secondRowStripe" dxfId="56"/>
    </tableStyle>
    <tableStyle name="tableStyle24" pivot="0" count="2" xr9:uid="{00000000-0011-0000-FFFF-FFFF17000000}">
      <tableStyleElement type="firstRowStripe" dxfId="55"/>
      <tableStyleElement type="secondRowStripe" dxfId="54"/>
    </tableStyle>
    <tableStyle name="tableStyle25" pivot="0" count="2" xr9:uid="{00000000-0011-0000-FFFF-FFFF18000000}">
      <tableStyleElement type="firstRowStripe" dxfId="53"/>
      <tableStyleElement type="secondRowStripe" dxfId="52"/>
    </tableStyle>
    <tableStyle name="tableStyle26" pivot="0" count="2" xr9:uid="{00000000-0011-0000-FFFF-FFFF19000000}">
      <tableStyleElement type="firstRowStripe" dxfId="51"/>
      <tableStyleElement type="secondRowStripe" dxfId="50"/>
    </tableStyle>
    <tableStyle name="tableStyle27" pivot="0" count="2" xr9:uid="{00000000-0011-0000-FFFF-FFFF1A000000}">
      <tableStyleElement type="firstRowStripe" dxfId="49"/>
      <tableStyleElement type="secondRowStripe" dxfId="48"/>
    </tableStyle>
    <tableStyle name="tableStyle28" pivot="0" count="2" xr9:uid="{00000000-0011-0000-FFFF-FFFF1B000000}">
      <tableStyleElement type="firstRowStripe" dxfId="47"/>
      <tableStyleElement type="secondRowStripe" dxfId="46"/>
    </tableStyle>
    <tableStyle name="tableStyle29" pivot="0" count="2" xr9:uid="{00000000-0011-0000-FFFF-FFFF1C000000}">
      <tableStyleElement type="firstRowStripe" dxfId="45"/>
      <tableStyleElement type="secondRowStripe" dxfId="44"/>
    </tableStyle>
    <tableStyle name="tableStyle30" pivot="0" count="2" xr9:uid="{00000000-0011-0000-FFFF-FFFF1D000000}">
      <tableStyleElement type="firstRowStripe" dxfId="43"/>
      <tableStyleElement type="secondRowStripe" dxfId="42"/>
    </tableStyle>
    <tableStyle name="tableStyle31" pivot="0" count="2" xr9:uid="{00000000-0011-0000-FFFF-FFFF1E000000}">
      <tableStyleElement type="firstRowStripe" dxfId="41"/>
      <tableStyleElement type="secondRowStripe" dxfId="40"/>
    </tableStyle>
    <tableStyle name="tableStyle32" pivot="0" count="2" xr9:uid="{00000000-0011-0000-FFFF-FFFF1F000000}">
      <tableStyleElement type="firstRowStripe" dxfId="39"/>
      <tableStyleElement type="secondRowStripe" dxfId="38"/>
    </tableStyle>
    <tableStyle name="tableStyle33" pivot="0" count="2" xr9:uid="{00000000-0011-0000-FFFF-FFFF20000000}">
      <tableStyleElement type="firstRowStripe" dxfId="37"/>
      <tableStyleElement type="secondRowStripe" dxfId="36"/>
    </tableStyle>
    <tableStyle name="tableStyle34" pivot="0" count="2" xr9:uid="{00000000-0011-0000-FFFF-FFFF21000000}">
      <tableStyleElement type="firstRowStripe" dxfId="35"/>
      <tableStyleElement type="secondRowStripe" dxfId="34"/>
    </tableStyle>
    <tableStyle name="tableStyle35" pivot="0" count="2" xr9:uid="{00000000-0011-0000-FFFF-FFFF22000000}">
      <tableStyleElement type="firstRowStripe" dxfId="33"/>
      <tableStyleElement type="secondRowStripe" dxfId="32"/>
    </tableStyle>
    <tableStyle name="tableStyle36" pivot="0" count="2" xr9:uid="{00000000-0011-0000-FFFF-FFFF23000000}">
      <tableStyleElement type="firstRowStripe" dxfId="31"/>
      <tableStyleElement type="secondRowStripe" dxfId="30"/>
    </tableStyle>
    <tableStyle name="tableStyle37" pivot="0" count="2" xr9:uid="{00000000-0011-0000-FFFF-FFFF24000000}">
      <tableStyleElement type="firstRowStripe" dxfId="29"/>
      <tableStyleElement type="secondRowStripe" dxfId="28"/>
    </tableStyle>
    <tableStyle name="tableStyle38" pivot="0" count="2" xr9:uid="{00000000-0011-0000-FFFF-FFFF25000000}">
      <tableStyleElement type="firstRowStripe" dxfId="27"/>
      <tableStyleElement type="secondRowStripe" dxfId="26"/>
    </tableStyle>
    <tableStyle name="tableStyle39" pivot="0" count="2" xr9:uid="{00000000-0011-0000-FFFF-FFFF26000000}">
      <tableStyleElement type="firstRowStripe" dxfId="25"/>
      <tableStyleElement type="secondRowStripe" dxfId="24"/>
    </tableStyle>
    <tableStyle name="tableStyle40" pivot="0" count="2" xr9:uid="{00000000-0011-0000-FFFF-FFFF27000000}">
      <tableStyleElement type="firstRowStripe" dxfId="23"/>
      <tableStyleElement type="secondRowStripe" dxfId="22"/>
    </tableStyle>
    <tableStyle name="tableStyle41" pivot="0" count="2" xr9:uid="{00000000-0011-0000-FFFF-FFFF28000000}">
      <tableStyleElement type="firstRowStripe" dxfId="21"/>
      <tableStyleElement type="secondRowStripe" dxfId="20"/>
    </tableStyle>
    <tableStyle name="tableStyle42" pivot="0" count="2" xr9:uid="{00000000-0011-0000-FFFF-FFFF29000000}">
      <tableStyleElement type="firstRowStripe" dxfId="19"/>
      <tableStyleElement type="secondRowStripe" dxfId="18"/>
    </tableStyle>
    <tableStyle name="tableStyle43" pivot="0" count="2" xr9:uid="{00000000-0011-0000-FFFF-FFFF2A000000}">
      <tableStyleElement type="firstRowStripe" dxfId="17"/>
      <tableStyleElement type="secondRowStripe" dxfId="16"/>
    </tableStyle>
    <tableStyle name="tableStyle44" pivot="0" count="2" xr9:uid="{00000000-0011-0000-FFFF-FFFF2B000000}">
      <tableStyleElement type="firstRowStripe" dxfId="15"/>
      <tableStyleElement type="secondRowStripe" dxfId="14"/>
    </tableStyle>
    <tableStyle name="tableStyle45" pivot="0" count="2" xr9:uid="{00000000-0011-0000-FFFF-FFFF2C000000}">
      <tableStyleElement type="firstRowStripe" dxfId="13"/>
      <tableStyleElement type="secondRowStripe" dxfId="12"/>
    </tableStyle>
    <tableStyle name="tableStyle46" pivot="0" count="2" xr9:uid="{00000000-0011-0000-FFFF-FFFF2D000000}">
      <tableStyleElement type="firstRowStripe" dxfId="11"/>
      <tableStyleElement type="secondRowStripe" dxfId="10"/>
    </tableStyle>
    <tableStyle name="tableStyle47" pivot="0" count="2" xr9:uid="{00000000-0011-0000-FFFF-FFFF2E000000}">
      <tableStyleElement type="firstRowStripe" dxfId="9"/>
      <tableStyleElement type="secondRowStripe" dxfId="8"/>
    </tableStyle>
    <tableStyle name="tableStyle48" pivot="0" count="2" xr9:uid="{00000000-0011-0000-FFFF-FFFF2F000000}">
      <tableStyleElement type="firstRowStripe" dxfId="7"/>
      <tableStyleElement type="secondRowStripe" dxfId="6"/>
    </tableStyle>
    <tableStyle name="tableStyle49" pivot="0" count="2" xr9:uid="{00000000-0011-0000-FFFF-FFFF30000000}">
      <tableStyleElement type="firstRowStripe" dxfId="5"/>
      <tableStyleElement type="secondRowStripe" dxfId="4"/>
    </tableStyle>
    <tableStyle name="tableStyle50" pivot="0" count="2" xr9:uid="{00000000-0011-0000-FFFF-FFFF31000000}">
      <tableStyleElement type="firstRowStripe" dxfId="3"/>
      <tableStyleElement type="secondRowStripe" dxfId="2"/>
    </tableStyle>
    <tableStyle name="tableStyle51" pivot="0" count="2" xr9:uid="{00000000-0011-0000-FFFF-FFFF32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G12" headerRowCount="0" totalsRowShown="0">
  <tableColumns count="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36:G38" headerRowCount="0" totalsRowShown="0">
  <tableColumns count="7">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0:G21" headerRowCount="0" totalsRowShown="0">
  <tableColumns count="7">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10:G22" headerRowCount="0" totalsRowShown="0">
  <tableColumns count="7">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29:G33" headerRowCount="0" totalsRowShown="0">
  <tableColumns count="7">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38:G48" headerRowCount="0" totalsRowShown="0">
  <tableColumns count="7">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0:G22" headerRowCount="0" totalsRowShown="0">
  <tableColumns count="7">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29:G31" headerRowCount="0" totalsRowShown="0">
  <tableColumns count="7">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s>
  <tableStyleInfo name="tableStyle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36:G38" headerRowCount="0" totalsRowShown="0">
  <tableColumns count="7">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 id="5" xr3:uid="{00000000-0010-0000-1000-000005000000}" name="Column5"/>
    <tableColumn id="6" xr3:uid="{00000000-0010-0000-1000-000006000000}" name="Column6"/>
    <tableColumn id="7" xr3:uid="{00000000-0010-0000-1000-000007000000}" name="Column7"/>
  </tableColumns>
  <tableStyleInfo name="tableStyle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10:G24" headerRowCount="0" totalsRowShown="0">
  <tableColumns count="7">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 id="5" xr3:uid="{00000000-0010-0000-1100-000005000000}" name="Column5"/>
    <tableColumn id="6" xr3:uid="{00000000-0010-0000-1100-000006000000}" name="Column6"/>
    <tableColumn id="7" xr3:uid="{00000000-0010-0000-1100-000007000000}" name="Column7"/>
  </tableColumns>
  <tableStyleInfo name="tableStyle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47:G53" headerRowCount="0" totalsRowShown="0">
  <tableColumns count="7">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s>
  <tableStyleInfo name="tableStyle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5:G37" headerRowCount="0" totalsRowShown="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10:G23" headerRowCount="0" totalsRowShown="0">
  <tableColumns count="7">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s>
  <tableStyleInfo name="tableStyle2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34:G49" headerRowCount="0" totalsRowShown="0">
  <tableColumns count="7">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s>
  <tableStyleInfo name="tableStyle2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 displayName="Table22" ref="A10:G15" headerRowCount="0" totalsRowShown="0">
  <tableColumns count="7">
    <tableColumn id="1" xr3:uid="{00000000-0010-0000-1500-000001000000}" name="Column1"/>
    <tableColumn id="2" xr3:uid="{00000000-0010-0000-1500-000002000000}" name="Column2"/>
    <tableColumn id="3" xr3:uid="{00000000-0010-0000-1500-000003000000}" name="Column3"/>
    <tableColumn id="4" xr3:uid="{00000000-0010-0000-1500-000004000000}" name="Column4"/>
    <tableColumn id="5" xr3:uid="{00000000-0010-0000-1500-000005000000}" name="Column5"/>
    <tableColumn id="6" xr3:uid="{00000000-0010-0000-1500-000006000000}" name="Column6"/>
    <tableColumn id="7" xr3:uid="{00000000-0010-0000-1500-000007000000}" name="Column7"/>
  </tableColumns>
  <tableStyleInfo name="tableStyle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A17:G26" headerRowCount="0" totalsRowShown="0">
  <tableColumns count="7">
    <tableColumn id="1" xr3:uid="{00000000-0010-0000-1600-000001000000}" name="Column1"/>
    <tableColumn id="2" xr3:uid="{00000000-0010-0000-1600-000002000000}" name="Column2"/>
    <tableColumn id="3" xr3:uid="{00000000-0010-0000-1600-000003000000}" name="Column3"/>
    <tableColumn id="4" xr3:uid="{00000000-0010-0000-1600-000004000000}" name="Column4"/>
    <tableColumn id="5" xr3:uid="{00000000-0010-0000-1600-000005000000}" name="Column5"/>
    <tableColumn id="6" xr3:uid="{00000000-0010-0000-1600-000006000000}" name="Column6"/>
    <tableColumn id="7" xr3:uid="{00000000-0010-0000-1600-000007000000}" name="Column7"/>
  </tableColumns>
  <tableStyleInfo name="tableStyle2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24" displayName="Table24" ref="A38:G52" headerRowCount="0" totalsRowShown="0">
  <tableColumns count="7">
    <tableColumn id="1" xr3:uid="{00000000-0010-0000-1700-000001000000}" name="Column1"/>
    <tableColumn id="2" xr3:uid="{00000000-0010-0000-1700-000002000000}" name="Column2"/>
    <tableColumn id="3" xr3:uid="{00000000-0010-0000-1700-000003000000}" name="Column3"/>
    <tableColumn id="4" xr3:uid="{00000000-0010-0000-1700-000004000000}" name="Column4"/>
    <tableColumn id="5" xr3:uid="{00000000-0010-0000-1700-000005000000}" name="Column5"/>
    <tableColumn id="6" xr3:uid="{00000000-0010-0000-1700-000006000000}" name="Column6"/>
    <tableColumn id="7" xr3:uid="{00000000-0010-0000-1700-000007000000}" name="Column7"/>
  </tableColumns>
  <tableStyleInfo name="tableStyle2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10:G12" headerRowCount="0" totalsRowShown="0">
  <tableColumns count="7">
    <tableColumn id="1" xr3:uid="{00000000-0010-0000-1800-000001000000}" name="Column1"/>
    <tableColumn id="2" xr3:uid="{00000000-0010-0000-1800-000002000000}" name="Column2"/>
    <tableColumn id="3" xr3:uid="{00000000-0010-0000-1800-000003000000}" name="Column3"/>
    <tableColumn id="4" xr3:uid="{00000000-0010-0000-1800-000004000000}" name="Column4"/>
    <tableColumn id="5" xr3:uid="{00000000-0010-0000-1800-000005000000}" name="Column5"/>
    <tableColumn id="6" xr3:uid="{00000000-0010-0000-1800-000006000000}" name="Column6"/>
    <tableColumn id="7" xr3:uid="{00000000-0010-0000-1800-000007000000}" name="Column7"/>
  </tableColumns>
  <tableStyleInfo name="tableStyle2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6" displayName="Table26" ref="A15:G23" headerRowCount="0" totalsRowShown="0">
  <tableColumns count="7">
    <tableColumn id="1" xr3:uid="{00000000-0010-0000-1900-000001000000}" name="Column1"/>
    <tableColumn id="2" xr3:uid="{00000000-0010-0000-1900-000002000000}" name="Column2"/>
    <tableColumn id="3" xr3:uid="{00000000-0010-0000-1900-000003000000}" name="Column3"/>
    <tableColumn id="4" xr3:uid="{00000000-0010-0000-1900-000004000000}" name="Column4"/>
    <tableColumn id="5" xr3:uid="{00000000-0010-0000-1900-000005000000}" name="Column5"/>
    <tableColumn id="6" xr3:uid="{00000000-0010-0000-1900-000006000000}" name="Column6"/>
    <tableColumn id="7" xr3:uid="{00000000-0010-0000-1900-000007000000}" name="Column7"/>
  </tableColumns>
  <tableStyleInfo name="tableStyle2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7" displayName="Table27" ref="A34:G48" headerRowCount="0" totalsRowShown="0">
  <tableColumns count="7">
    <tableColumn id="1" xr3:uid="{00000000-0010-0000-1A00-000001000000}" name="Column1"/>
    <tableColumn id="2" xr3:uid="{00000000-0010-0000-1A00-000002000000}" name="Column2"/>
    <tableColumn id="3" xr3:uid="{00000000-0010-0000-1A00-000003000000}" name="Column3"/>
    <tableColumn id="4" xr3:uid="{00000000-0010-0000-1A00-000004000000}" name="Column4"/>
    <tableColumn id="5" xr3:uid="{00000000-0010-0000-1A00-000005000000}" name="Column5"/>
    <tableColumn id="6" xr3:uid="{00000000-0010-0000-1A00-000006000000}" name="Column6"/>
    <tableColumn id="7" xr3:uid="{00000000-0010-0000-1A00-000007000000}" name="Column7"/>
  </tableColumns>
  <tableStyleInfo name="tableStyle27"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28" displayName="Table28" ref="A12:G12" headerRowCount="0" totalsRowShown="0">
  <tableColumns count="7">
    <tableColumn id="1" xr3:uid="{00000000-0010-0000-1B00-000001000000}" name="Column1"/>
    <tableColumn id="2" xr3:uid="{00000000-0010-0000-1B00-000002000000}" name="Column2"/>
    <tableColumn id="3" xr3:uid="{00000000-0010-0000-1B00-000003000000}" name="Column3"/>
    <tableColumn id="4" xr3:uid="{00000000-0010-0000-1B00-000004000000}" name="Column4"/>
    <tableColumn id="5" xr3:uid="{00000000-0010-0000-1B00-000005000000}" name="Column5"/>
    <tableColumn id="6" xr3:uid="{00000000-0010-0000-1B00-000006000000}" name="Column6"/>
    <tableColumn id="7" xr3:uid="{00000000-0010-0000-1B00-000007000000}" name="Column7"/>
  </tableColumns>
  <tableStyleInfo name="tableStyle2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29" displayName="Table29" ref="A10:G10" headerRowCount="0" totalsRowShown="0">
  <tableColumns count="7">
    <tableColumn id="1" xr3:uid="{00000000-0010-0000-1C00-000001000000}" name="Column1"/>
    <tableColumn id="2" xr3:uid="{00000000-0010-0000-1C00-000002000000}" name="Column2"/>
    <tableColumn id="3" xr3:uid="{00000000-0010-0000-1C00-000003000000}" name="Column3"/>
    <tableColumn id="4" xr3:uid="{00000000-0010-0000-1C00-000004000000}" name="Column4"/>
    <tableColumn id="5" xr3:uid="{00000000-0010-0000-1C00-000005000000}" name="Column5"/>
    <tableColumn id="6" xr3:uid="{00000000-0010-0000-1C00-000006000000}" name="Column6"/>
    <tableColumn id="7" xr3:uid="{00000000-0010-0000-1C00-000007000000}" name="Column7"/>
  </tableColumns>
  <tableStyleInfo name="tableStyle2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0:D25" headerRowCount="0" totalsRowShown="0">
  <tableColumns count="4">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s>
  <tableStyleInfo name="tableStyle3"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30" displayName="Table30" ref="A15:G15" headerRowCount="0" totalsRowShown="0">
  <tableColumns count="7">
    <tableColumn id="1" xr3:uid="{00000000-0010-0000-1D00-000001000000}" name="Column1"/>
    <tableColumn id="2" xr3:uid="{00000000-0010-0000-1D00-000002000000}" name="Column2"/>
    <tableColumn id="3" xr3:uid="{00000000-0010-0000-1D00-000003000000}" name="Column3"/>
    <tableColumn id="4" xr3:uid="{00000000-0010-0000-1D00-000004000000}" name="Column4"/>
    <tableColumn id="5" xr3:uid="{00000000-0010-0000-1D00-000005000000}" name="Column5"/>
    <tableColumn id="6" xr3:uid="{00000000-0010-0000-1D00-000006000000}" name="Column6"/>
    <tableColumn id="7" xr3:uid="{00000000-0010-0000-1D00-000007000000}" name="Column7"/>
  </tableColumns>
  <tableStyleInfo name="tableStyle30"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A17:G17" headerRowCount="0" totalsRowShown="0">
  <tableColumns count="7">
    <tableColumn id="1" xr3:uid="{00000000-0010-0000-1E00-000001000000}" name="Column1"/>
    <tableColumn id="2" xr3:uid="{00000000-0010-0000-1E00-000002000000}" name="Column2"/>
    <tableColumn id="3" xr3:uid="{00000000-0010-0000-1E00-000003000000}" name="Column3"/>
    <tableColumn id="4" xr3:uid="{00000000-0010-0000-1E00-000004000000}" name="Column4"/>
    <tableColumn id="5" xr3:uid="{00000000-0010-0000-1E00-000005000000}" name="Column5"/>
    <tableColumn id="6" xr3:uid="{00000000-0010-0000-1E00-000006000000}" name="Column6"/>
    <tableColumn id="7" xr3:uid="{00000000-0010-0000-1E00-000007000000}" name="Column7"/>
  </tableColumns>
  <tableStyleInfo name="tableStyle3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28:G28" headerRowCount="0" totalsRowShown="0">
  <tableColumns count="7">
    <tableColumn id="1" xr3:uid="{00000000-0010-0000-1F00-000001000000}" name="Column1"/>
    <tableColumn id="2" xr3:uid="{00000000-0010-0000-1F00-000002000000}" name="Column2"/>
    <tableColumn id="3" xr3:uid="{00000000-0010-0000-1F00-000003000000}" name="Column3"/>
    <tableColumn id="4" xr3:uid="{00000000-0010-0000-1F00-000004000000}" name="Column4"/>
    <tableColumn id="5" xr3:uid="{00000000-0010-0000-1F00-000005000000}" name="Column5"/>
    <tableColumn id="6" xr3:uid="{00000000-0010-0000-1F00-000006000000}" name="Column6"/>
    <tableColumn id="7" xr3:uid="{00000000-0010-0000-1F00-000007000000}" name="Column7"/>
  </tableColumns>
  <tableStyleInfo name="tableStyle3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A31:G31" headerRowCount="0" totalsRowShown="0">
  <tableColumns count="7">
    <tableColumn id="1" xr3:uid="{00000000-0010-0000-2000-000001000000}" name="Column1"/>
    <tableColumn id="2" xr3:uid="{00000000-0010-0000-2000-000002000000}" name="Column2"/>
    <tableColumn id="3" xr3:uid="{00000000-0010-0000-2000-000003000000}" name="Column3"/>
    <tableColumn id="4" xr3:uid="{00000000-0010-0000-2000-000004000000}" name="Column4"/>
    <tableColumn id="5" xr3:uid="{00000000-0010-0000-2000-000005000000}" name="Column5"/>
    <tableColumn id="6" xr3:uid="{00000000-0010-0000-2000-000006000000}" name="Column6"/>
    <tableColumn id="7" xr3:uid="{00000000-0010-0000-2000-000007000000}" name="Column7"/>
  </tableColumns>
  <tableStyleInfo name="tableStyle3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34" displayName="Table34" ref="A35:G35" headerRowCount="0" totalsRowShown="0">
  <tableColumns count="7">
    <tableColumn id="1" xr3:uid="{00000000-0010-0000-2100-000001000000}" name="Column1"/>
    <tableColumn id="2" xr3:uid="{00000000-0010-0000-2100-000002000000}" name="Column2"/>
    <tableColumn id="3" xr3:uid="{00000000-0010-0000-2100-000003000000}" name="Column3"/>
    <tableColumn id="4" xr3:uid="{00000000-0010-0000-2100-000004000000}" name="Column4"/>
    <tableColumn id="5" xr3:uid="{00000000-0010-0000-2100-000005000000}" name="Column5"/>
    <tableColumn id="6" xr3:uid="{00000000-0010-0000-2100-000006000000}" name="Column6"/>
    <tableColumn id="7" xr3:uid="{00000000-0010-0000-2100-000007000000}" name="Column7"/>
  </tableColumns>
  <tableStyleInfo name="tableStyle3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35" displayName="Table35" ref="A33:G33" headerRowCount="0" totalsRowShown="0">
  <tableColumns count="7">
    <tableColumn id="1" xr3:uid="{00000000-0010-0000-2200-000001000000}" name="Column1"/>
    <tableColumn id="2" xr3:uid="{00000000-0010-0000-2200-000002000000}" name="Column2"/>
    <tableColumn id="3" xr3:uid="{00000000-0010-0000-2200-000003000000}" name="Column3"/>
    <tableColumn id="4" xr3:uid="{00000000-0010-0000-2200-000004000000}" name="Column4"/>
    <tableColumn id="5" xr3:uid="{00000000-0010-0000-2200-000005000000}" name="Column5"/>
    <tableColumn id="6" xr3:uid="{00000000-0010-0000-2200-000006000000}" name="Column6"/>
    <tableColumn id="7" xr3:uid="{00000000-0010-0000-2200-000007000000}" name="Column7"/>
  </tableColumns>
  <tableStyleInfo name="tableStyle3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38:G38" headerRowCount="0" totalsRowShown="0">
  <tableColumns count="7">
    <tableColumn id="1" xr3:uid="{00000000-0010-0000-2300-000001000000}" name="Column1"/>
    <tableColumn id="2" xr3:uid="{00000000-0010-0000-2300-000002000000}" name="Column2"/>
    <tableColumn id="3" xr3:uid="{00000000-0010-0000-2300-000003000000}" name="Column3"/>
    <tableColumn id="4" xr3:uid="{00000000-0010-0000-2300-000004000000}" name="Column4"/>
    <tableColumn id="5" xr3:uid="{00000000-0010-0000-2300-000005000000}" name="Column5"/>
    <tableColumn id="6" xr3:uid="{00000000-0010-0000-2300-000006000000}" name="Column6"/>
    <tableColumn id="7" xr3:uid="{00000000-0010-0000-2300-000007000000}" name="Column7"/>
  </tableColumns>
  <tableStyleInfo name="tableStyle36"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44:G44" headerRowCount="0" totalsRowShown="0">
  <tableColumns count="7">
    <tableColumn id="1" xr3:uid="{00000000-0010-0000-2400-000001000000}" name="Column1"/>
    <tableColumn id="2" xr3:uid="{00000000-0010-0000-2400-000002000000}" name="Column2"/>
    <tableColumn id="3" xr3:uid="{00000000-0010-0000-2400-000003000000}" name="Column3"/>
    <tableColumn id="4" xr3:uid="{00000000-0010-0000-2400-000004000000}" name="Column4"/>
    <tableColumn id="5" xr3:uid="{00000000-0010-0000-2400-000005000000}" name="Column5"/>
    <tableColumn id="6" xr3:uid="{00000000-0010-0000-2400-000006000000}" name="Column6"/>
    <tableColumn id="7" xr3:uid="{00000000-0010-0000-2400-000007000000}" name="Column7"/>
  </tableColumns>
  <tableStyleInfo name="tableStyle37"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38" displayName="Table38" ref="A48:G48" headerRowCount="0" totalsRowShown="0">
  <tableColumns count="7">
    <tableColumn id="1" xr3:uid="{00000000-0010-0000-2500-000001000000}" name="Column1"/>
    <tableColumn id="2" xr3:uid="{00000000-0010-0000-2500-000002000000}" name="Column2"/>
    <tableColumn id="3" xr3:uid="{00000000-0010-0000-2500-000003000000}" name="Column3"/>
    <tableColumn id="4" xr3:uid="{00000000-0010-0000-2500-000004000000}" name="Column4"/>
    <tableColumn id="5" xr3:uid="{00000000-0010-0000-2500-000005000000}" name="Column5"/>
    <tableColumn id="6" xr3:uid="{00000000-0010-0000-2500-000006000000}" name="Column6"/>
    <tableColumn id="7" xr3:uid="{00000000-0010-0000-2500-000007000000}" name="Column7"/>
  </tableColumns>
  <tableStyleInfo name="tableStyle3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39" displayName="Table39" ref="A12:G12" headerRowCount="0" totalsRowShown="0">
  <tableColumns count="7">
    <tableColumn id="1" xr3:uid="{00000000-0010-0000-2600-000001000000}" name="Column1"/>
    <tableColumn id="2" xr3:uid="{00000000-0010-0000-2600-000002000000}" name="Column2"/>
    <tableColumn id="3" xr3:uid="{00000000-0010-0000-2600-000003000000}" name="Column3"/>
    <tableColumn id="4" xr3:uid="{00000000-0010-0000-2600-000004000000}" name="Column4"/>
    <tableColumn id="5" xr3:uid="{00000000-0010-0000-2600-000005000000}" name="Column5"/>
    <tableColumn id="6" xr3:uid="{00000000-0010-0000-2600-000006000000}" name="Column6"/>
    <tableColumn id="7" xr3:uid="{00000000-0010-0000-2600-000007000000}" name="Column7"/>
  </tableColumns>
  <tableStyleInfo name="tableStyle3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8:D50" headerRowCount="0" totalsRowShown="0">
  <tableColumns count="4">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s>
  <tableStyleInfo name="tableStyle4"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40" displayName="Table40" ref="A10:G10" headerRowCount="0" totalsRowShown="0">
  <tableColumns count="7">
    <tableColumn id="1" xr3:uid="{00000000-0010-0000-2700-000001000000}" name="Column1"/>
    <tableColumn id="2" xr3:uid="{00000000-0010-0000-2700-000002000000}" name="Column2"/>
    <tableColumn id="3" xr3:uid="{00000000-0010-0000-2700-000003000000}" name="Column3"/>
    <tableColumn id="4" xr3:uid="{00000000-0010-0000-2700-000004000000}" name="Column4"/>
    <tableColumn id="5" xr3:uid="{00000000-0010-0000-2700-000005000000}" name="Column5"/>
    <tableColumn id="6" xr3:uid="{00000000-0010-0000-2700-000006000000}" name="Column6"/>
    <tableColumn id="7" xr3:uid="{00000000-0010-0000-2700-000007000000}" name="Column7"/>
  </tableColumns>
  <tableStyleInfo name="tableStyle40"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41" displayName="Table41" ref="A15:G20" headerRowCount="0" totalsRowShown="0">
  <tableColumns count="7">
    <tableColumn id="1" xr3:uid="{00000000-0010-0000-2800-000001000000}" name="Column1"/>
    <tableColumn id="2" xr3:uid="{00000000-0010-0000-2800-000002000000}" name="Column2"/>
    <tableColumn id="3" xr3:uid="{00000000-0010-0000-2800-000003000000}" name="Column3"/>
    <tableColumn id="4" xr3:uid="{00000000-0010-0000-2800-000004000000}" name="Column4"/>
    <tableColumn id="5" xr3:uid="{00000000-0010-0000-2800-000005000000}" name="Column5"/>
    <tableColumn id="6" xr3:uid="{00000000-0010-0000-2800-000006000000}" name="Column6"/>
    <tableColumn id="7" xr3:uid="{00000000-0010-0000-2800-000007000000}" name="Column7"/>
  </tableColumns>
  <tableStyleInfo name="tableStyle4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42" displayName="Table42" ref="A22:G22" headerRowCount="0" totalsRowShown="0">
  <tableColumns count="7">
    <tableColumn id="1" xr3:uid="{00000000-0010-0000-2900-000001000000}" name="Column1"/>
    <tableColumn id="2" xr3:uid="{00000000-0010-0000-2900-000002000000}" name="Column2"/>
    <tableColumn id="3" xr3:uid="{00000000-0010-0000-2900-000003000000}" name="Column3"/>
    <tableColumn id="4" xr3:uid="{00000000-0010-0000-2900-000004000000}" name="Column4"/>
    <tableColumn id="5" xr3:uid="{00000000-0010-0000-2900-000005000000}" name="Column5"/>
    <tableColumn id="6" xr3:uid="{00000000-0010-0000-2900-000006000000}" name="Column6"/>
    <tableColumn id="7" xr3:uid="{00000000-0010-0000-2900-000007000000}" name="Column7"/>
  </tableColumns>
  <tableStyleInfo name="tableStyle4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43" displayName="Table43" ref="A29:G32" headerRowCount="0" totalsRowShown="0">
  <tableColumns count="7">
    <tableColumn id="1" xr3:uid="{00000000-0010-0000-2A00-000001000000}" name="Column1"/>
    <tableColumn id="2" xr3:uid="{00000000-0010-0000-2A00-000002000000}" name="Column2"/>
    <tableColumn id="3" xr3:uid="{00000000-0010-0000-2A00-000003000000}" name="Column3"/>
    <tableColumn id="4" xr3:uid="{00000000-0010-0000-2A00-000004000000}" name="Column4"/>
    <tableColumn id="5" xr3:uid="{00000000-0010-0000-2A00-000005000000}" name="Column5"/>
    <tableColumn id="6" xr3:uid="{00000000-0010-0000-2A00-000006000000}" name="Column6"/>
    <tableColumn id="7" xr3:uid="{00000000-0010-0000-2A00-000007000000}" name="Column7"/>
  </tableColumns>
  <tableStyleInfo name="tableStyle43"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44" displayName="Table44" ref="A37:G40" headerRowCount="0" totalsRowShown="0">
  <tableColumns count="7">
    <tableColumn id="1" xr3:uid="{00000000-0010-0000-2B00-000001000000}" name="Column1"/>
    <tableColumn id="2" xr3:uid="{00000000-0010-0000-2B00-000002000000}" name="Column2"/>
    <tableColumn id="3" xr3:uid="{00000000-0010-0000-2B00-000003000000}" name="Column3"/>
    <tableColumn id="4" xr3:uid="{00000000-0010-0000-2B00-000004000000}" name="Column4"/>
    <tableColumn id="5" xr3:uid="{00000000-0010-0000-2B00-000005000000}" name="Column5"/>
    <tableColumn id="6" xr3:uid="{00000000-0010-0000-2B00-000006000000}" name="Column6"/>
    <tableColumn id="7" xr3:uid="{00000000-0010-0000-2B00-000007000000}" name="Column7"/>
  </tableColumns>
  <tableStyleInfo name="tableStyle4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45" displayName="Table45" ref="A55:G55" headerRowCount="0" totalsRowShown="0">
  <tableColumns count="7">
    <tableColumn id="1" xr3:uid="{00000000-0010-0000-2C00-000001000000}" name="Column1"/>
    <tableColumn id="2" xr3:uid="{00000000-0010-0000-2C00-000002000000}" name="Column2"/>
    <tableColumn id="3" xr3:uid="{00000000-0010-0000-2C00-000003000000}" name="Column3"/>
    <tableColumn id="4" xr3:uid="{00000000-0010-0000-2C00-000004000000}" name="Column4"/>
    <tableColumn id="5" xr3:uid="{00000000-0010-0000-2C00-000005000000}" name="Column5"/>
    <tableColumn id="6" xr3:uid="{00000000-0010-0000-2C00-000006000000}" name="Column6"/>
    <tableColumn id="7" xr3:uid="{00000000-0010-0000-2C00-000007000000}" name="Column7"/>
  </tableColumns>
  <tableStyleInfo name="tableStyle4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46" displayName="Table46" ref="A53:G53" headerRowCount="0" totalsRowShown="0">
  <tableColumns count="7">
    <tableColumn id="1" xr3:uid="{00000000-0010-0000-2D00-000001000000}" name="Column1"/>
    <tableColumn id="2" xr3:uid="{00000000-0010-0000-2D00-000002000000}" name="Column2"/>
    <tableColumn id="3" xr3:uid="{00000000-0010-0000-2D00-000003000000}" name="Column3"/>
    <tableColumn id="4" xr3:uid="{00000000-0010-0000-2D00-000004000000}" name="Column4"/>
    <tableColumn id="5" xr3:uid="{00000000-0010-0000-2D00-000005000000}" name="Column5"/>
    <tableColumn id="6" xr3:uid="{00000000-0010-0000-2D00-000006000000}" name="Column6"/>
    <tableColumn id="7" xr3:uid="{00000000-0010-0000-2D00-000007000000}" name="Column7"/>
  </tableColumns>
  <tableStyleInfo name="tableStyle46"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47" displayName="Table47" ref="A57:G57" headerRowCount="0" totalsRowShown="0">
  <tableColumns count="7">
    <tableColumn id="1" xr3:uid="{00000000-0010-0000-2E00-000001000000}" name="Column1"/>
    <tableColumn id="2" xr3:uid="{00000000-0010-0000-2E00-000002000000}" name="Column2"/>
    <tableColumn id="3" xr3:uid="{00000000-0010-0000-2E00-000003000000}" name="Column3"/>
    <tableColumn id="4" xr3:uid="{00000000-0010-0000-2E00-000004000000}" name="Column4"/>
    <tableColumn id="5" xr3:uid="{00000000-0010-0000-2E00-000005000000}" name="Column5"/>
    <tableColumn id="6" xr3:uid="{00000000-0010-0000-2E00-000006000000}" name="Column6"/>
    <tableColumn id="7" xr3:uid="{00000000-0010-0000-2E00-000007000000}" name="Column7"/>
  </tableColumns>
  <tableStyleInfo name="tableStyle47"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48" displayName="Table48" ref="A9:H30" headerRowCount="0" totalsRowShown="0">
  <tableColumns count="8">
    <tableColumn id="1" xr3:uid="{00000000-0010-0000-2F00-000001000000}" name="Column1"/>
    <tableColumn id="2" xr3:uid="{00000000-0010-0000-2F00-000002000000}" name="Column2"/>
    <tableColumn id="3" xr3:uid="{00000000-0010-0000-2F00-000003000000}" name="Column3"/>
    <tableColumn id="4" xr3:uid="{00000000-0010-0000-2F00-000004000000}" name="Column4"/>
    <tableColumn id="5" xr3:uid="{00000000-0010-0000-2F00-000005000000}" name="Column5"/>
    <tableColumn id="6" xr3:uid="{00000000-0010-0000-2F00-000006000000}" name="Column6"/>
    <tableColumn id="7" xr3:uid="{00000000-0010-0000-2F00-000007000000}" name="Column7"/>
    <tableColumn id="8" xr3:uid="{00000000-0010-0000-2F00-000008000000}" name="Column8"/>
  </tableColumns>
  <tableStyleInfo name="tableStyle4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49" displayName="Table49" ref="A35:H56" headerRowCount="0" totalsRowShown="0">
  <tableColumns count="8">
    <tableColumn id="1" xr3:uid="{00000000-0010-0000-3000-000001000000}" name="Column1"/>
    <tableColumn id="2" xr3:uid="{00000000-0010-0000-3000-000002000000}" name="Column2"/>
    <tableColumn id="3" xr3:uid="{00000000-0010-0000-3000-000003000000}" name="Column3"/>
    <tableColumn id="4" xr3:uid="{00000000-0010-0000-3000-000004000000}" name="Column4"/>
    <tableColumn id="5" xr3:uid="{00000000-0010-0000-3000-000005000000}" name="Column5"/>
    <tableColumn id="6" xr3:uid="{00000000-0010-0000-3000-000006000000}" name="Column6"/>
    <tableColumn id="7" xr3:uid="{00000000-0010-0000-3000-000007000000}" name="Column7"/>
    <tableColumn id="8" xr3:uid="{00000000-0010-0000-3000-000008000000}" name="Column8"/>
  </tableColumns>
  <tableStyleInfo name="tableStyle4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D29" headerRowCount="0" totalsRowShown="0">
  <tableColumns count="4">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s>
  <tableStyleInfo name="tableStyle5"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50" displayName="Table50" ref="A9:H30" headerRowCount="0" totalsRowShown="0">
  <tableColumns count="8">
    <tableColumn id="1" xr3:uid="{00000000-0010-0000-3100-000001000000}" name="Column1"/>
    <tableColumn id="2" xr3:uid="{00000000-0010-0000-3100-000002000000}" name="Column2"/>
    <tableColumn id="3" xr3:uid="{00000000-0010-0000-3100-000003000000}" name="Column3"/>
    <tableColumn id="4" xr3:uid="{00000000-0010-0000-3100-000004000000}" name="Column4"/>
    <tableColumn id="5" xr3:uid="{00000000-0010-0000-3100-000005000000}" name="Column5"/>
    <tableColumn id="6" xr3:uid="{00000000-0010-0000-3100-000006000000}" name="Column6"/>
    <tableColumn id="7" xr3:uid="{00000000-0010-0000-3100-000007000000}" name="Column7"/>
    <tableColumn id="8" xr3:uid="{00000000-0010-0000-3100-000008000000}" name="Column8"/>
  </tableColumns>
  <tableStyleInfo name="tableStyle50"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51" displayName="Table51" ref="A35:H56" headerRowCount="0" totalsRowShown="0">
  <tableColumns count="8">
    <tableColumn id="1" xr3:uid="{00000000-0010-0000-3200-000001000000}" name="Column1"/>
    <tableColumn id="2" xr3:uid="{00000000-0010-0000-3200-000002000000}" name="Column2"/>
    <tableColumn id="3" xr3:uid="{00000000-0010-0000-3200-000003000000}" name="Column3"/>
    <tableColumn id="4" xr3:uid="{00000000-0010-0000-3200-000004000000}" name="Column4"/>
    <tableColumn id="5" xr3:uid="{00000000-0010-0000-3200-000005000000}" name="Column5"/>
    <tableColumn id="6" xr3:uid="{00000000-0010-0000-3200-000006000000}" name="Column6"/>
    <tableColumn id="7" xr3:uid="{00000000-0010-0000-3200-000007000000}" name="Column7"/>
    <tableColumn id="8" xr3:uid="{00000000-0010-0000-3200-000008000000}" name="Column8"/>
  </tableColumns>
  <tableStyleInfo name="tableStyle5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2:D37" headerRowCount="0" totalsRowShown="0">
  <tableColumns count="4">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0:D56" headerRowCount="0" totalsRowShown="0">
  <tableColumns count="4">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9:G17" headerRowCount="0" totalsRowShown="0">
  <tableColumns count="7">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24:G31" headerRowCount="0" totalsRowShown="0">
  <tableColumns count="7">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0.bin"/><Relationship Id="rId4" Type="http://schemas.openxmlformats.org/officeDocument/2006/relationships/table" Target="../tables/table2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11.bin"/><Relationship Id="rId4" Type="http://schemas.openxmlformats.org/officeDocument/2006/relationships/table" Target="../tables/table27.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12" Type="http://schemas.openxmlformats.org/officeDocument/2006/relationships/table" Target="../tables/table38.xml"/><Relationship Id="rId2" Type="http://schemas.openxmlformats.org/officeDocument/2006/relationships/table" Target="../tables/table28.xml"/><Relationship Id="rId1" Type="http://schemas.openxmlformats.org/officeDocument/2006/relationships/printerSettings" Target="../printerSettings/printerSettings12.bin"/><Relationship Id="rId6" Type="http://schemas.openxmlformats.org/officeDocument/2006/relationships/table" Target="../tables/table32.xml"/><Relationship Id="rId11" Type="http://schemas.openxmlformats.org/officeDocument/2006/relationships/table" Target="../tables/table37.xml"/><Relationship Id="rId5" Type="http://schemas.openxmlformats.org/officeDocument/2006/relationships/table" Target="../tables/table31.xml"/><Relationship Id="rId10" Type="http://schemas.openxmlformats.org/officeDocument/2006/relationships/table" Target="../tables/table36.xml"/><Relationship Id="rId4" Type="http://schemas.openxmlformats.org/officeDocument/2006/relationships/table" Target="../tables/table30.xml"/><Relationship Id="rId9" Type="http://schemas.openxmlformats.org/officeDocument/2006/relationships/table" Target="../tables/table35.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45.xml"/><Relationship Id="rId3" Type="http://schemas.openxmlformats.org/officeDocument/2006/relationships/table" Target="../tables/table40.xml"/><Relationship Id="rId7" Type="http://schemas.openxmlformats.org/officeDocument/2006/relationships/table" Target="../tables/table44.xml"/><Relationship Id="rId2" Type="http://schemas.openxmlformats.org/officeDocument/2006/relationships/table" Target="../tables/table39.xml"/><Relationship Id="rId1" Type="http://schemas.openxmlformats.org/officeDocument/2006/relationships/printerSettings" Target="../printerSettings/printerSettings13.bin"/><Relationship Id="rId6" Type="http://schemas.openxmlformats.org/officeDocument/2006/relationships/table" Target="../tables/table43.xml"/><Relationship Id="rId5" Type="http://schemas.openxmlformats.org/officeDocument/2006/relationships/table" Target="../tables/table42.xml"/><Relationship Id="rId10" Type="http://schemas.openxmlformats.org/officeDocument/2006/relationships/table" Target="../tables/table47.xml"/><Relationship Id="rId4" Type="http://schemas.openxmlformats.org/officeDocument/2006/relationships/table" Target="../tables/table41.xml"/><Relationship Id="rId9" Type="http://schemas.openxmlformats.org/officeDocument/2006/relationships/table" Target="../tables/table46.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table" Target="../tables/table4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table" Target="../tables/table5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6.bin"/><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7.bin"/><Relationship Id="rId4"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abSelected="1" showRuler="0" zoomScaleNormal="100" workbookViewId="0">
      <selection sqref="A1:G1"/>
    </sheetView>
  </sheetViews>
  <sheetFormatPr defaultColWidth="13.7265625" defaultRowHeight="12.5" x14ac:dyDescent="0.25"/>
  <cols>
    <col min="1" max="1" width="39.453125" customWidth="1"/>
    <col min="2" max="2" width="9.81640625" customWidth="1"/>
    <col min="3" max="3" width="9.7265625" customWidth="1"/>
    <col min="4" max="7" width="9.81640625" customWidth="1"/>
  </cols>
  <sheetData>
    <row r="1" spans="1:8" ht="15" customHeight="1" x14ac:dyDescent="0.3">
      <c r="A1" s="315" t="s">
        <v>0</v>
      </c>
      <c r="B1" s="316"/>
      <c r="C1" s="316"/>
      <c r="D1" s="316"/>
      <c r="E1" s="316"/>
      <c r="F1" s="316"/>
      <c r="G1" s="316"/>
    </row>
    <row r="2" spans="1:8" ht="14.15" customHeight="1" x14ac:dyDescent="0.3">
      <c r="A2" s="315" t="s">
        <v>1</v>
      </c>
      <c r="B2" s="316"/>
      <c r="C2" s="316"/>
      <c r="D2" s="316"/>
      <c r="E2" s="316"/>
      <c r="F2" s="316"/>
      <c r="G2" s="316"/>
    </row>
    <row r="3" spans="1:8" ht="14.15" customHeight="1" x14ac:dyDescent="0.25"/>
    <row r="4" spans="1:8" ht="14.15" customHeight="1" x14ac:dyDescent="0.3">
      <c r="A4" s="317" t="s">
        <v>2</v>
      </c>
      <c r="B4" s="318"/>
      <c r="C4" s="318"/>
      <c r="D4" s="318"/>
      <c r="E4" s="318"/>
      <c r="F4" s="318"/>
      <c r="G4" s="319"/>
      <c r="H4" s="168"/>
    </row>
    <row r="5" spans="1:8" ht="14.15" customHeight="1" x14ac:dyDescent="0.3">
      <c r="A5" s="127" t="s">
        <v>3</v>
      </c>
      <c r="B5" s="320"/>
      <c r="C5" s="320"/>
      <c r="D5" s="39"/>
      <c r="E5" s="39"/>
      <c r="F5" s="39"/>
      <c r="G5" s="170"/>
      <c r="H5" s="168"/>
    </row>
    <row r="6" spans="1:8" ht="14.15" customHeight="1" x14ac:dyDescent="0.3">
      <c r="A6" s="129" t="s">
        <v>4</v>
      </c>
      <c r="B6" s="321" t="s">
        <v>5</v>
      </c>
      <c r="C6" s="322"/>
      <c r="D6" s="130" t="s">
        <v>6</v>
      </c>
      <c r="E6" s="321" t="s">
        <v>7</v>
      </c>
      <c r="F6" s="322"/>
      <c r="G6" s="131" t="s">
        <v>6</v>
      </c>
      <c r="H6" s="168"/>
    </row>
    <row r="7" spans="1:8" ht="14.15" customHeight="1" x14ac:dyDescent="0.3">
      <c r="A7" s="160"/>
      <c r="B7" s="5" t="s">
        <v>8</v>
      </c>
      <c r="C7" s="6" t="s">
        <v>9</v>
      </c>
      <c r="D7" s="3" t="s">
        <v>10</v>
      </c>
      <c r="E7" s="5" t="s">
        <v>8</v>
      </c>
      <c r="F7" s="6" t="s">
        <v>9</v>
      </c>
      <c r="G7" s="133" t="s">
        <v>10</v>
      </c>
      <c r="H7" s="168"/>
    </row>
    <row r="8" spans="1:8" ht="14.15" customHeight="1" x14ac:dyDescent="0.3">
      <c r="A8" s="134" t="s">
        <v>11</v>
      </c>
      <c r="B8" s="41"/>
      <c r="C8" s="41"/>
      <c r="D8" s="41"/>
      <c r="E8" s="41"/>
      <c r="F8" s="83"/>
      <c r="G8" s="156"/>
      <c r="H8" s="168"/>
    </row>
    <row r="9" spans="1:8" ht="14.15" customHeight="1" x14ac:dyDescent="0.3">
      <c r="A9" s="171" t="s">
        <v>12</v>
      </c>
      <c r="B9" s="136">
        <v>39051000000</v>
      </c>
      <c r="C9" s="137">
        <v>41475000000</v>
      </c>
      <c r="D9" s="138">
        <f>+IF(C9=0,0,IF(ABS((B9-C9)/C9)&gt;0.995,0,(B9-C9)/C9))</f>
        <v>-5.8444846292947557E-2</v>
      </c>
      <c r="E9" s="136">
        <v>152767000000</v>
      </c>
      <c r="F9" s="137">
        <v>163499000000</v>
      </c>
      <c r="G9" s="139">
        <f>+IF(F9=0,0,IF(ABS((E9-F9)/F9)&gt;0.995,0,(E9-F9)/F9))</f>
        <v>-6.5639545195995089E-2</v>
      </c>
      <c r="H9" s="168"/>
    </row>
    <row r="10" spans="1:8" ht="14.15" customHeight="1" x14ac:dyDescent="0.3">
      <c r="A10" s="172" t="s">
        <v>13</v>
      </c>
      <c r="B10" s="10">
        <v>6640000000</v>
      </c>
      <c r="C10" s="21">
        <v>5346000000</v>
      </c>
      <c r="D10" s="138">
        <f>+IF(C10=0,0,IF(ABS((B10-C10)/C10)&gt;0.995,0,(B10-C10)/C10))</f>
        <v>0.24205013093901984</v>
      </c>
      <c r="E10" s="22">
        <v>18993000000</v>
      </c>
      <c r="F10" s="23">
        <v>17694000000</v>
      </c>
      <c r="G10" s="139">
        <f>+IF(F10=0,0,IF(ABS((E10-F10)/F10)&gt;0.995,0,(E10-F10)/F10))</f>
        <v>7.3414716853170567E-2</v>
      </c>
      <c r="H10" s="168"/>
    </row>
    <row r="11" spans="1:8" ht="14.15" customHeight="1" x14ac:dyDescent="0.3">
      <c r="A11" s="173" t="s">
        <v>14</v>
      </c>
      <c r="B11" s="14">
        <f>SUM(B9:B10)</f>
        <v>45691000000</v>
      </c>
      <c r="C11" s="24">
        <f>SUM(C9:C10)</f>
        <v>46821000000</v>
      </c>
      <c r="D11" s="138">
        <f>+IF(C11=0,0,IF(ABS((B11-C11)/C11)&gt;0.995,0,(B11-C11)/C11))</f>
        <v>-2.4134469575617778E-2</v>
      </c>
      <c r="E11" s="25">
        <v>171760000000</v>
      </c>
      <c r="F11" s="26">
        <v>181193000000</v>
      </c>
      <c r="G11" s="139">
        <f>+IF(F11=0,0,IF(ABS((E11-F11)/F11)&gt;0.995,0,(E11-F11)/F11))</f>
        <v>-5.2060510063854565E-2</v>
      </c>
      <c r="H11" s="168"/>
    </row>
    <row r="12" spans="1:8" ht="14.15" customHeight="1" x14ac:dyDescent="0.3">
      <c r="A12" s="134"/>
      <c r="B12" s="42"/>
      <c r="C12" s="83"/>
      <c r="D12" s="144"/>
      <c r="E12" s="58"/>
      <c r="F12" s="75"/>
      <c r="G12" s="145"/>
      <c r="H12" s="168"/>
    </row>
    <row r="13" spans="1:8" ht="14.15" customHeight="1" x14ac:dyDescent="0.3">
      <c r="A13" s="146" t="s">
        <v>15</v>
      </c>
      <c r="B13" s="144"/>
      <c r="C13" s="144"/>
      <c r="D13" s="144"/>
      <c r="E13" s="126"/>
      <c r="F13" s="126"/>
      <c r="G13" s="145"/>
      <c r="H13" s="168"/>
    </row>
    <row r="14" spans="1:8" ht="14.15" customHeight="1" x14ac:dyDescent="0.3">
      <c r="A14" s="171" t="s">
        <v>16</v>
      </c>
      <c r="B14" s="144"/>
      <c r="C14" s="144"/>
      <c r="D14" s="144"/>
      <c r="E14" s="126"/>
      <c r="F14" s="126"/>
      <c r="G14" s="145"/>
      <c r="H14" s="168"/>
    </row>
    <row r="15" spans="1:8" ht="14.15" customHeight="1" x14ac:dyDescent="0.3">
      <c r="A15" s="135" t="s">
        <v>13</v>
      </c>
      <c r="B15" s="136">
        <v>7084000000</v>
      </c>
      <c r="C15" s="137">
        <v>5606000000</v>
      </c>
      <c r="D15" s="138">
        <f t="shared" ref="D15:D28" si="0">+IF(C15=0,0,IF(ABS((B15-C15)/C15)&gt;0.995,0,(B15-C15)/C15))</f>
        <v>0.26364609347128076</v>
      </c>
      <c r="E15" s="147">
        <v>19706000000</v>
      </c>
      <c r="F15" s="148">
        <v>18653000000</v>
      </c>
      <c r="G15" s="139">
        <f t="shared" ref="G15:G24" si="1">+IF(F15=0,0,IF(ABS((E15-F15)/F15)&gt;0.995,0,(E15-F15)/F15))</f>
        <v>5.6452045247413284E-2</v>
      </c>
      <c r="H15" s="168"/>
    </row>
    <row r="16" spans="1:8" ht="14.15" customHeight="1" x14ac:dyDescent="0.3">
      <c r="A16" s="135" t="s">
        <v>17</v>
      </c>
      <c r="B16" s="136">
        <v>7750000000</v>
      </c>
      <c r="C16" s="137">
        <v>8684000000</v>
      </c>
      <c r="D16" s="138">
        <f t="shared" si="0"/>
        <v>-0.10755412252418241</v>
      </c>
      <c r="E16" s="147">
        <v>27305000000</v>
      </c>
      <c r="F16" s="148">
        <v>31132000000</v>
      </c>
      <c r="G16" s="139">
        <f t="shared" si="1"/>
        <v>-0.12292817679558012</v>
      </c>
      <c r="H16" s="168"/>
    </row>
    <row r="17" spans="1:8" ht="37.5" customHeight="1" x14ac:dyDescent="0.3">
      <c r="A17" s="135" t="s">
        <v>18</v>
      </c>
      <c r="B17" s="136">
        <v>8076000000</v>
      </c>
      <c r="C17" s="137">
        <v>8446000000</v>
      </c>
      <c r="D17" s="138">
        <f t="shared" si="0"/>
        <v>-4.3807719630594363E-2</v>
      </c>
      <c r="E17" s="147">
        <v>32909000000</v>
      </c>
      <c r="F17" s="148">
        <v>34356000000</v>
      </c>
      <c r="G17" s="139">
        <f t="shared" si="1"/>
        <v>-4.2117825125160088E-2</v>
      </c>
      <c r="H17" s="168"/>
    </row>
    <row r="18" spans="1:8" ht="14.15" customHeight="1" x14ac:dyDescent="0.3">
      <c r="A18" s="171" t="s">
        <v>19</v>
      </c>
      <c r="B18" s="136">
        <v>10182000000</v>
      </c>
      <c r="C18" s="137">
        <v>10345000000</v>
      </c>
      <c r="D18" s="138">
        <f t="shared" si="0"/>
        <v>-1.5756404059932335E-2</v>
      </c>
      <c r="E18" s="147">
        <v>38039000000</v>
      </c>
      <c r="F18" s="148">
        <v>39422000000</v>
      </c>
      <c r="G18" s="139">
        <f t="shared" si="1"/>
        <v>-3.5081933945512657E-2</v>
      </c>
      <c r="H18" s="168"/>
    </row>
    <row r="19" spans="1:8" ht="14.15" customHeight="1" x14ac:dyDescent="0.3">
      <c r="A19" s="171" t="s">
        <v>20</v>
      </c>
      <c r="B19" s="136">
        <v>16365000000</v>
      </c>
      <c r="C19" s="137">
        <v>1458000000</v>
      </c>
      <c r="D19" s="138">
        <f t="shared" si="0"/>
        <v>0</v>
      </c>
      <c r="E19" s="147">
        <v>18880000000</v>
      </c>
      <c r="F19" s="148">
        <v>1458000000</v>
      </c>
      <c r="G19" s="139">
        <f t="shared" si="1"/>
        <v>0</v>
      </c>
      <c r="H19" s="168"/>
    </row>
    <row r="20" spans="1:8" ht="14.15" customHeight="1" x14ac:dyDescent="0.3">
      <c r="A20" s="172" t="s">
        <v>21</v>
      </c>
      <c r="B20" s="10">
        <v>6979000000</v>
      </c>
      <c r="C20" s="21">
        <v>6961000000</v>
      </c>
      <c r="D20" s="138">
        <f t="shared" si="0"/>
        <v>2.5858353684815399E-3</v>
      </c>
      <c r="E20" s="22">
        <v>28516000000</v>
      </c>
      <c r="F20" s="23">
        <v>28217000000</v>
      </c>
      <c r="G20" s="139">
        <f t="shared" si="1"/>
        <v>1.0596448949215012E-2</v>
      </c>
      <c r="H20" s="168"/>
    </row>
    <row r="21" spans="1:8" ht="14.15" customHeight="1" x14ac:dyDescent="0.3">
      <c r="A21" s="173" t="s">
        <v>22</v>
      </c>
      <c r="B21" s="14">
        <f>SUM(B15:B20)</f>
        <v>56436000000</v>
      </c>
      <c r="C21" s="24">
        <f>SUM(C15:C20)</f>
        <v>41500000000</v>
      </c>
      <c r="D21" s="138">
        <f t="shared" si="0"/>
        <v>0.35990361445783131</v>
      </c>
      <c r="E21" s="25">
        <v>165355000000</v>
      </c>
      <c r="F21" s="26">
        <v>153238000000</v>
      </c>
      <c r="G21" s="139">
        <f t="shared" si="1"/>
        <v>7.9073075868909798E-2</v>
      </c>
      <c r="H21" s="168"/>
    </row>
    <row r="22" spans="1:8" ht="14.15" customHeight="1" x14ac:dyDescent="0.3">
      <c r="A22" s="174" t="s">
        <v>23</v>
      </c>
      <c r="B22" s="14">
        <f>SUM(B11-B21)</f>
        <v>-10745000000</v>
      </c>
      <c r="C22" s="24">
        <f>SUM(C11-C21)</f>
        <v>5321000000</v>
      </c>
      <c r="D22" s="138">
        <f t="shared" si="0"/>
        <v>0</v>
      </c>
      <c r="E22" s="25">
        <v>6405000000</v>
      </c>
      <c r="F22" s="26">
        <v>27955000000</v>
      </c>
      <c r="G22" s="139">
        <f t="shared" si="1"/>
        <v>-0.77088177428009297</v>
      </c>
      <c r="H22" s="168"/>
    </row>
    <row r="23" spans="1:8" ht="14.15" customHeight="1" x14ac:dyDescent="0.3">
      <c r="A23" s="134" t="s">
        <v>24</v>
      </c>
      <c r="B23" s="15">
        <v>1894000000</v>
      </c>
      <c r="C23" s="16">
        <v>2049000000</v>
      </c>
      <c r="D23" s="138">
        <f t="shared" si="0"/>
        <v>-7.5646656905807713E-2</v>
      </c>
      <c r="E23" s="121">
        <v>7925000000</v>
      </c>
      <c r="F23" s="18">
        <v>8422000000</v>
      </c>
      <c r="G23" s="139">
        <f t="shared" si="1"/>
        <v>-5.9012111137497034E-2</v>
      </c>
      <c r="H23" s="168"/>
    </row>
    <row r="24" spans="1:8" ht="14.15" customHeight="1" x14ac:dyDescent="0.3">
      <c r="A24" s="146" t="s">
        <v>25</v>
      </c>
      <c r="B24" s="136">
        <v>106000000</v>
      </c>
      <c r="C24" s="137">
        <v>-30000000</v>
      </c>
      <c r="D24" s="138">
        <f t="shared" si="0"/>
        <v>0</v>
      </c>
      <c r="E24" s="147">
        <v>95000000</v>
      </c>
      <c r="F24" s="148">
        <v>6000000</v>
      </c>
      <c r="G24" s="139">
        <f t="shared" si="1"/>
        <v>0</v>
      </c>
      <c r="H24" s="168"/>
    </row>
    <row r="25" spans="1:8" ht="14.15" customHeight="1" x14ac:dyDescent="0.3">
      <c r="A25" s="161" t="s">
        <v>26</v>
      </c>
      <c r="B25" s="10">
        <v>-3020000000</v>
      </c>
      <c r="C25" s="21">
        <v>-104000000</v>
      </c>
      <c r="D25" s="138">
        <f t="shared" si="0"/>
        <v>0</v>
      </c>
      <c r="E25" s="22">
        <v>-1431000000</v>
      </c>
      <c r="F25" s="23">
        <v>-1071000000</v>
      </c>
      <c r="G25" s="139">
        <f>-IF(F25=0,0,IF(ABS((E25-F25)/F25)&gt;0.995,0,(E25-F25)/F25))</f>
        <v>-0.33613445378151263</v>
      </c>
      <c r="H25" s="168"/>
    </row>
    <row r="26" spans="1:8" ht="14.15" customHeight="1" x14ac:dyDescent="0.3">
      <c r="A26" s="134" t="s">
        <v>27</v>
      </c>
      <c r="B26" s="15">
        <f>SUM(B22,-B23,B24,B25)</f>
        <v>-15553000000</v>
      </c>
      <c r="C26" s="16">
        <f>SUM(C22,-C23,C24,C25)</f>
        <v>3138000000</v>
      </c>
      <c r="D26" s="138">
        <f t="shared" si="0"/>
        <v>0</v>
      </c>
      <c r="E26" s="121">
        <v>-2856000000</v>
      </c>
      <c r="F26" s="18">
        <v>18468000000</v>
      </c>
      <c r="G26" s="139">
        <f>+IF(F26=0,0,IF(ABS((E26-F26)/F26)&gt;0.995,0,(E26-F26)/F26))</f>
        <v>0</v>
      </c>
      <c r="H26" s="168"/>
    </row>
    <row r="27" spans="1:8" ht="14.15" customHeight="1" x14ac:dyDescent="0.3">
      <c r="A27" s="161" t="s">
        <v>28</v>
      </c>
      <c r="B27" s="10">
        <v>-2038000000</v>
      </c>
      <c r="C27" s="21">
        <v>434000000</v>
      </c>
      <c r="D27" s="138">
        <f t="shared" si="0"/>
        <v>0</v>
      </c>
      <c r="E27" s="22">
        <v>965000000</v>
      </c>
      <c r="F27" s="23">
        <v>3493000000</v>
      </c>
      <c r="G27" s="139">
        <f>+IF(F27=0,0,IF(ABS((E27-F27)/F27)&gt;0.995,0,(E27-F27)/F27))</f>
        <v>-0.72373318064700831</v>
      </c>
      <c r="H27" s="168"/>
    </row>
    <row r="28" spans="1:8" ht="14.15" customHeight="1" x14ac:dyDescent="0.3">
      <c r="A28" s="174" t="s">
        <v>29</v>
      </c>
      <c r="B28" s="14">
        <f>SUM(B26-B27)</f>
        <v>-13515000000</v>
      </c>
      <c r="C28" s="24">
        <f>SUM(C26-C27)</f>
        <v>2704000000</v>
      </c>
      <c r="D28" s="138">
        <f t="shared" si="0"/>
        <v>0</v>
      </c>
      <c r="E28" s="25">
        <v>-3821000000</v>
      </c>
      <c r="F28" s="26">
        <v>14975000000</v>
      </c>
      <c r="G28" s="139">
        <f>+IF(F28=0,0,IF(ABS((E28-F28)/F28)&gt;0.995,0,(E28-F28)/F28))</f>
        <v>0</v>
      </c>
      <c r="H28" s="168"/>
    </row>
    <row r="29" spans="1:8" ht="24.25" customHeight="1" x14ac:dyDescent="0.3">
      <c r="A29" s="174" t="s">
        <v>30</v>
      </c>
      <c r="B29" s="14">
        <v>-368000000</v>
      </c>
      <c r="C29" s="24">
        <v>-310000000</v>
      </c>
      <c r="D29" s="138">
        <f>-IF(C29=0,0,IF(ABS((B29-C29)/C29)&gt;0.995,0,(B29-C29)/C29))</f>
        <v>-0.18709677419354839</v>
      </c>
      <c r="E29" s="25">
        <v>-1355000000</v>
      </c>
      <c r="F29" s="26">
        <v>-1072000000</v>
      </c>
      <c r="G29" s="139">
        <f>-IF(F29=0,0,IF(ABS((E29-F29)/F29)&gt;0.995,0,(E29-F29)/F29))</f>
        <v>-0.26399253731343286</v>
      </c>
      <c r="H29" s="168"/>
    </row>
    <row r="30" spans="1:8" ht="14.15" customHeight="1" x14ac:dyDescent="0.3">
      <c r="A30" s="149" t="s">
        <v>31</v>
      </c>
      <c r="B30" s="28">
        <f>SUM(B28+B29)</f>
        <v>-13883000000</v>
      </c>
      <c r="C30" s="29">
        <f>SUM(C28+C29)</f>
        <v>2394000000</v>
      </c>
      <c r="D30" s="138">
        <f>+IF(C30=0,0,IF(ABS((B30-C30)/C30)&gt;0.995,0,(B30-C30)/C30))</f>
        <v>0</v>
      </c>
      <c r="E30" s="28">
        <v>-5176000000</v>
      </c>
      <c r="F30" s="29">
        <v>13903000000</v>
      </c>
      <c r="G30" s="139">
        <f>+IF(F30=0,0,IF(ABS((E30-F30)/F30)&gt;0.995,0,(E30-F30)/F30))</f>
        <v>0</v>
      </c>
      <c r="H30" s="168"/>
    </row>
    <row r="31" spans="1:8" ht="14.15" customHeight="1" x14ac:dyDescent="0.3">
      <c r="A31" s="143" t="s">
        <v>32</v>
      </c>
      <c r="B31" s="30">
        <v>-55000000</v>
      </c>
      <c r="C31" s="31">
        <v>-3000000</v>
      </c>
      <c r="D31" s="138">
        <f>+IF(C31=0,0,IF(ABS((B31-C31)/C31)&gt;0.995,0,(B31-C31)/C31))</f>
        <v>0</v>
      </c>
      <c r="E31" s="32">
        <v>-193000000</v>
      </c>
      <c r="F31" s="33">
        <v>-3000000</v>
      </c>
      <c r="G31" s="139">
        <f>+IF(F31=0,0,IF(ABS((E31-F31)/F31)&gt;0.995,0,(E31-F31)/F31))</f>
        <v>0</v>
      </c>
      <c r="H31" s="168"/>
    </row>
    <row r="32" spans="1:8" ht="25.9" customHeight="1" x14ac:dyDescent="0.3">
      <c r="A32" s="175" t="s">
        <v>33</v>
      </c>
      <c r="B32" s="34">
        <f>SUM(B30+B31)</f>
        <v>-13938000000</v>
      </c>
      <c r="C32" s="35">
        <f>SUM(C30+C31)</f>
        <v>2391000000</v>
      </c>
      <c r="D32" s="138">
        <f>+IF(C32=0,0,IF(ABS((B32-C32)/C32)&gt;0.995,0,(B32-C32)/C32))</f>
        <v>0</v>
      </c>
      <c r="E32" s="34">
        <v>-5369000000</v>
      </c>
      <c r="F32" s="35">
        <v>13900000000</v>
      </c>
      <c r="G32" s="139">
        <f>+IF(F32=0,0,IF(ABS((E32-F32)/F32)&gt;0.995,0,(E32-F32)/F32))</f>
        <v>0</v>
      </c>
      <c r="H32" s="168"/>
    </row>
    <row r="33" spans="1:8" ht="14.15" customHeight="1" x14ac:dyDescent="0.3">
      <c r="A33" s="143"/>
      <c r="B33" s="43"/>
      <c r="C33" s="44"/>
      <c r="D33" s="144"/>
      <c r="E33" s="43"/>
      <c r="F33" s="44"/>
      <c r="G33" s="145"/>
      <c r="H33" s="168"/>
    </row>
    <row r="34" spans="1:8" ht="24.25" customHeight="1" x14ac:dyDescent="0.3">
      <c r="A34" s="146" t="s">
        <v>34</v>
      </c>
      <c r="B34" s="176">
        <v>-1.95</v>
      </c>
      <c r="C34" s="177">
        <v>0.33</v>
      </c>
      <c r="D34" s="138">
        <f>+IF(C34=0,0,IF(ABS((B34-C34)/C34)&gt;0.995,0,(B34-C34)/C34))</f>
        <v>0</v>
      </c>
      <c r="E34" s="176">
        <v>-0.75</v>
      </c>
      <c r="F34" s="177">
        <v>1.9</v>
      </c>
      <c r="G34" s="139">
        <f>+IF(F34=0,0,IF(ABS((E34-F34)/F34)&gt;0.995,0,(E34-F34)/F34))</f>
        <v>0</v>
      </c>
      <c r="H34" s="168"/>
    </row>
    <row r="35" spans="1:8" ht="25.9" customHeight="1" x14ac:dyDescent="0.3">
      <c r="A35" s="159" t="s">
        <v>35</v>
      </c>
      <c r="B35" s="147">
        <v>7150000000</v>
      </c>
      <c r="C35" s="148">
        <v>7312000000</v>
      </c>
      <c r="D35" s="138">
        <f>+IF(C35=0,0,IF(ABS((B35-C35)/C35)&gt;0.995,0,(B35-C35)/C35))</f>
        <v>-2.2155361050328226E-2</v>
      </c>
      <c r="E35" s="147">
        <v>7157000000</v>
      </c>
      <c r="F35" s="148">
        <v>7319000000</v>
      </c>
      <c r="G35" s="139">
        <f>+IF(F35=0,0,IF(ABS((E35-F35)/F35)&gt;0.995,0,(E35-F35)/F35))</f>
        <v>-2.2134171334881814E-2</v>
      </c>
      <c r="H35" s="168"/>
    </row>
    <row r="36" spans="1:8" ht="24.25" customHeight="1" x14ac:dyDescent="0.3">
      <c r="A36" s="146" t="s">
        <v>36</v>
      </c>
      <c r="B36" s="176">
        <v>-1.95</v>
      </c>
      <c r="C36" s="177">
        <v>0.33</v>
      </c>
      <c r="D36" s="138">
        <f>+IF(C36=0,0,IF(ABS((B36-C36)/C36)&gt;0.995,0,(B36-C36)/C36))</f>
        <v>0</v>
      </c>
      <c r="E36" s="176">
        <v>-0.75</v>
      </c>
      <c r="F36" s="177">
        <v>1.89</v>
      </c>
      <c r="G36" s="139">
        <f>+IF(F36=0,0,IF(ABS((E36-F36)/F36)&gt;0.995,0,(E36-F36)/F36))</f>
        <v>0</v>
      </c>
      <c r="H36" s="168"/>
    </row>
    <row r="37" spans="1:8" ht="25.9" customHeight="1" x14ac:dyDescent="0.3">
      <c r="A37" s="178" t="s">
        <v>37</v>
      </c>
      <c r="B37" s="179">
        <v>7176000000</v>
      </c>
      <c r="C37" s="180">
        <v>7341000000</v>
      </c>
      <c r="D37" s="164">
        <f>+IF(C37=0,0,IF(ABS((B37-C37)/C37)&gt;0.995,0,(B37-C37)/C37))</f>
        <v>-2.2476501838986515E-2</v>
      </c>
      <c r="E37" s="179">
        <v>7183000000</v>
      </c>
      <c r="F37" s="180">
        <v>7348000000</v>
      </c>
      <c r="G37" s="181">
        <f>+IF(F37=0,0,IF(ABS((E37-F37)/F37)&gt;0.995,0,(E37-F37)/F37))</f>
        <v>-2.2455089820359281E-2</v>
      </c>
      <c r="H37" s="168"/>
    </row>
    <row r="38" spans="1:8" ht="15" customHeight="1" x14ac:dyDescent="0.25">
      <c r="A38" s="169"/>
      <c r="B38" s="169"/>
      <c r="C38" s="169"/>
      <c r="D38" s="169"/>
      <c r="E38" s="169"/>
      <c r="F38" s="169"/>
      <c r="G38" s="169"/>
    </row>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ht="15" customHeight="1" x14ac:dyDescent="0.25"/>
    <row r="50" ht="15" customHeight="1" x14ac:dyDescent="0.25"/>
  </sheetData>
  <mergeCells count="6">
    <mergeCell ref="A1:G1"/>
    <mergeCell ref="A2:G2"/>
    <mergeCell ref="A4:G4"/>
    <mergeCell ref="B5:C5"/>
    <mergeCell ref="B6:C6"/>
    <mergeCell ref="E6:F6"/>
  </mergeCells>
  <printOptions horizontalCentered="1"/>
  <pageMargins left="0.75" right="0.75" top="0.5" bottom="0.5" header="0.5" footer="0.5"/>
  <pageSetup scale="85" orientation="portrait" horizontalDpi="1200" verticalDpi="120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3"/>
  <sheetViews>
    <sheetView showRuler="0" zoomScaleNormal="100" workbookViewId="0"/>
  </sheetViews>
  <sheetFormatPr defaultColWidth="13.7265625" defaultRowHeight="12.5" x14ac:dyDescent="0.25"/>
  <cols>
    <col min="1" max="1" width="43.7265625" customWidth="1"/>
    <col min="2" max="6" width="9.7265625" customWidth="1"/>
    <col min="7" max="7" width="12.54296875" customWidth="1"/>
  </cols>
  <sheetData>
    <row r="1" spans="1:8" ht="15" customHeight="1" x14ac:dyDescent="0.3">
      <c r="A1" s="117" t="s">
        <v>215</v>
      </c>
    </row>
    <row r="2" spans="1:8" ht="15" customHeight="1" x14ac:dyDescent="0.25"/>
    <row r="3" spans="1:8" ht="75.75" customHeight="1" x14ac:dyDescent="0.3">
      <c r="A3" s="342" t="s">
        <v>216</v>
      </c>
      <c r="B3" s="316"/>
      <c r="C3" s="316"/>
      <c r="D3" s="316"/>
      <c r="E3" s="316"/>
      <c r="F3" s="316"/>
      <c r="G3" s="316"/>
    </row>
    <row r="4" spans="1:8" ht="15" customHeight="1" x14ac:dyDescent="0.25"/>
    <row r="5" spans="1:8" ht="15" customHeight="1" x14ac:dyDescent="0.3">
      <c r="A5" s="317" t="s">
        <v>155</v>
      </c>
      <c r="B5" s="318"/>
      <c r="C5" s="318"/>
      <c r="D5" s="318"/>
      <c r="E5" s="318"/>
      <c r="F5" s="318"/>
      <c r="G5" s="319"/>
      <c r="H5" s="126"/>
    </row>
    <row r="6" spans="1:8" ht="16.75" customHeight="1" x14ac:dyDescent="0.3">
      <c r="A6" s="127" t="s">
        <v>39</v>
      </c>
      <c r="B6" s="320"/>
      <c r="C6" s="320"/>
      <c r="D6" s="83"/>
      <c r="E6" s="83"/>
      <c r="F6" s="83"/>
      <c r="G6" s="128"/>
      <c r="H6" s="126"/>
    </row>
    <row r="7" spans="1:8" ht="16.75" customHeight="1" x14ac:dyDescent="0.3">
      <c r="A7" s="129" t="s">
        <v>4</v>
      </c>
      <c r="B7" s="321" t="s">
        <v>5</v>
      </c>
      <c r="C7" s="322"/>
      <c r="D7" s="130" t="s">
        <v>6</v>
      </c>
      <c r="E7" s="321" t="s">
        <v>7</v>
      </c>
      <c r="F7" s="322"/>
      <c r="G7" s="131" t="s">
        <v>6</v>
      </c>
      <c r="H7" s="126"/>
    </row>
    <row r="8" spans="1:8" ht="16.75" customHeight="1" x14ac:dyDescent="0.3">
      <c r="A8" s="132"/>
      <c r="B8" s="5" t="s">
        <v>8</v>
      </c>
      <c r="C8" s="74" t="s">
        <v>9</v>
      </c>
      <c r="D8" s="3" t="s">
        <v>10</v>
      </c>
      <c r="E8" s="5" t="s">
        <v>8</v>
      </c>
      <c r="F8" s="74" t="s">
        <v>9</v>
      </c>
      <c r="G8" s="133" t="s">
        <v>10</v>
      </c>
      <c r="H8" s="126"/>
    </row>
    <row r="9" spans="1:8" ht="16.75" customHeight="1" x14ac:dyDescent="0.3">
      <c r="A9" s="134" t="s">
        <v>156</v>
      </c>
      <c r="B9" s="61"/>
      <c r="C9" s="39"/>
      <c r="D9" s="83"/>
      <c r="E9" s="61"/>
      <c r="F9" s="39"/>
      <c r="G9" s="128"/>
      <c r="H9" s="126"/>
    </row>
    <row r="10" spans="1:8" ht="16.75" customHeight="1" x14ac:dyDescent="0.3">
      <c r="A10" s="243" t="s">
        <v>217</v>
      </c>
      <c r="B10" s="136">
        <v>3242000000</v>
      </c>
      <c r="C10" s="137">
        <v>3262000000</v>
      </c>
      <c r="D10" s="138">
        <f>IF(ABS((B10-C10)/C10)&gt;=1,0,(B10-C10)/ABS(C10))</f>
        <v>-6.1312078479460455E-3</v>
      </c>
      <c r="E10" s="136">
        <v>12568000000</v>
      </c>
      <c r="F10" s="137">
        <v>13122000000</v>
      </c>
      <c r="G10" s="139">
        <f>IF(ABS((E10-F10)/F10)&gt;=1,0,(E10-F10)/ABS(F10))</f>
        <v>-4.2219173906416704E-2</v>
      </c>
      <c r="H10" s="126"/>
    </row>
    <row r="11" spans="1:8" ht="16.75" customHeight="1" x14ac:dyDescent="0.3">
      <c r="A11" s="243" t="s">
        <v>218</v>
      </c>
      <c r="B11" s="147">
        <v>1903000000</v>
      </c>
      <c r="C11" s="148">
        <v>1704000000</v>
      </c>
      <c r="D11" s="138">
        <f>IF(ABS((B11-C11)/C11)&gt;=1,0,(B11-C11)/ABS(C11))</f>
        <v>0.11678403755868545</v>
      </c>
      <c r="E11" s="147">
        <v>6808000000</v>
      </c>
      <c r="F11" s="148">
        <v>6749000000</v>
      </c>
      <c r="G11" s="139">
        <f>IF(ABS((E11-F11)/F11)&gt;=1,0,(E11-F11)/ABS(F11))</f>
        <v>8.7420358571640242E-3</v>
      </c>
      <c r="H11" s="126"/>
    </row>
    <row r="12" spans="1:8" ht="16.75" customHeight="1" x14ac:dyDescent="0.3">
      <c r="A12" s="243" t="s">
        <v>219</v>
      </c>
      <c r="B12" s="147">
        <v>3247000000</v>
      </c>
      <c r="C12" s="148">
        <v>4118000000</v>
      </c>
      <c r="D12" s="138">
        <f>IF(ABS((B12-C12)/C12)&gt;=1,0,(B12-C12)/ABS(C12))</f>
        <v>-0.21151044196211755</v>
      </c>
      <c r="E12" s="147">
        <v>12154000000</v>
      </c>
      <c r="F12" s="148">
        <v>14358000000</v>
      </c>
      <c r="G12" s="139">
        <f>IF(ABS((E12-F12)/F12)&gt;=1,0,(E12-F12)/ABS(F12))</f>
        <v>-0.15350327343641176</v>
      </c>
      <c r="H12" s="126"/>
    </row>
    <row r="13" spans="1:8" ht="16.75" customHeight="1" x14ac:dyDescent="0.3">
      <c r="A13" s="244" t="s">
        <v>220</v>
      </c>
      <c r="B13" s="22">
        <v>162000000</v>
      </c>
      <c r="C13" s="23">
        <v>369000000</v>
      </c>
      <c r="D13" s="138">
        <f>IF(ABS((B13-C13)/C13)&gt;=1,0,(B13-C13)/ABS(C13))</f>
        <v>-0.56097560975609762</v>
      </c>
      <c r="E13" s="22">
        <v>-1088000000</v>
      </c>
      <c r="F13" s="23">
        <v>1030000000</v>
      </c>
      <c r="G13" s="139">
        <f>IF(ABS((E13-F13)/F13)&gt;=1,0,(E13-F13)/ABS(F13))</f>
        <v>0</v>
      </c>
      <c r="H13" s="223"/>
    </row>
    <row r="14" spans="1:8" ht="16.75" customHeight="1" x14ac:dyDescent="0.3">
      <c r="A14" s="274" t="s">
        <v>161</v>
      </c>
      <c r="B14" s="87">
        <f>SUM(B10:B13)</f>
        <v>8554000000</v>
      </c>
      <c r="C14" s="88">
        <f>SUM(C10:C13)</f>
        <v>9453000000</v>
      </c>
      <c r="D14" s="138">
        <f>IF(ABS((B14-C14)/C14)&gt;=1,0,(B14-C14)/ABS(C14))</f>
        <v>-9.5102083994499098E-2</v>
      </c>
      <c r="E14" s="87">
        <f>SUM(E10:E13)</f>
        <v>30442000000</v>
      </c>
      <c r="F14" s="88">
        <f>SUM(F10:F13)</f>
        <v>35259000000</v>
      </c>
      <c r="G14" s="139">
        <f>IF(ABS((E14-F14)/F14)&gt;=1,0,(E14-F14)/ABS(F14))</f>
        <v>-0.13661760117984062</v>
      </c>
      <c r="H14" s="126"/>
    </row>
    <row r="15" spans="1:8" ht="16.75" customHeight="1" x14ac:dyDescent="0.3">
      <c r="A15" s="231"/>
      <c r="B15" s="116"/>
      <c r="C15" s="98"/>
      <c r="D15" s="144"/>
      <c r="E15" s="116"/>
      <c r="F15" s="98"/>
      <c r="G15" s="145"/>
      <c r="H15" s="126"/>
    </row>
    <row r="16" spans="1:8" ht="16.75" customHeight="1" x14ac:dyDescent="0.3">
      <c r="A16" s="159" t="s">
        <v>16</v>
      </c>
      <c r="B16" s="144"/>
      <c r="C16" s="144"/>
      <c r="D16" s="144"/>
      <c r="E16" s="144"/>
      <c r="F16" s="144"/>
      <c r="G16" s="145"/>
      <c r="H16" s="126"/>
    </row>
    <row r="17" spans="1:8" ht="16.75" customHeight="1" x14ac:dyDescent="0.3">
      <c r="A17" s="243" t="s">
        <v>217</v>
      </c>
      <c r="B17" s="147">
        <v>1356000000</v>
      </c>
      <c r="C17" s="148">
        <v>1458000000</v>
      </c>
      <c r="D17" s="138">
        <f t="shared" ref="D17:D26" si="0">IF(ABS((B17-C17)/C17)&gt;=1,0,(B17-C17)/ABS(C17))</f>
        <v>-6.9958847736625515E-2</v>
      </c>
      <c r="E17" s="147">
        <v>5330000000</v>
      </c>
      <c r="F17" s="148">
        <v>5970000000</v>
      </c>
      <c r="G17" s="139">
        <f t="shared" ref="G17:G26" si="1">IF(ABS((E17-F17)/F17)&gt;=1,0,(E17-F17)/ABS(F17))</f>
        <v>-0.10720268006700168</v>
      </c>
      <c r="H17" s="126"/>
    </row>
    <row r="18" spans="1:8" ht="16.75" customHeight="1" x14ac:dyDescent="0.3">
      <c r="A18" s="243" t="s">
        <v>218</v>
      </c>
      <c r="B18" s="147">
        <v>1201000000</v>
      </c>
      <c r="C18" s="148">
        <v>892000000</v>
      </c>
      <c r="D18" s="138">
        <f t="shared" si="0"/>
        <v>0.34641255605381166</v>
      </c>
      <c r="E18" s="147">
        <v>4356000000</v>
      </c>
      <c r="F18" s="148">
        <v>3248000000</v>
      </c>
      <c r="G18" s="139">
        <f t="shared" si="1"/>
        <v>0.34113300492610837</v>
      </c>
      <c r="H18" s="126"/>
    </row>
    <row r="19" spans="1:8" ht="16.75" customHeight="1" x14ac:dyDescent="0.3">
      <c r="A19" s="243" t="s">
        <v>219</v>
      </c>
      <c r="B19" s="147">
        <v>2057000000</v>
      </c>
      <c r="C19" s="148">
        <v>2823000000</v>
      </c>
      <c r="D19" s="138">
        <f t="shared" si="0"/>
        <v>-0.27134254339355296</v>
      </c>
      <c r="E19" s="147">
        <v>8236000000</v>
      </c>
      <c r="F19" s="148">
        <v>10006000000</v>
      </c>
      <c r="G19" s="139">
        <f t="shared" si="1"/>
        <v>-0.17689386368179091</v>
      </c>
      <c r="H19" s="126"/>
    </row>
    <row r="20" spans="1:8" ht="16.75" customHeight="1" x14ac:dyDescent="0.3">
      <c r="A20" s="159" t="s">
        <v>19</v>
      </c>
      <c r="B20" s="147">
        <v>1698000000</v>
      </c>
      <c r="C20" s="148">
        <v>1416000000</v>
      </c>
      <c r="D20" s="138">
        <f t="shared" si="0"/>
        <v>0.19915254237288135</v>
      </c>
      <c r="E20" s="147">
        <v>5803000000</v>
      </c>
      <c r="F20" s="148">
        <v>5368000000</v>
      </c>
      <c r="G20" s="139">
        <f t="shared" si="1"/>
        <v>8.1035767511177345E-2</v>
      </c>
      <c r="H20" s="126"/>
    </row>
    <row r="21" spans="1:8" ht="16.75" customHeight="1" x14ac:dyDescent="0.3">
      <c r="A21" s="159" t="s">
        <v>220</v>
      </c>
      <c r="B21" s="147">
        <v>-477000000</v>
      </c>
      <c r="C21" s="148">
        <v>-141000000</v>
      </c>
      <c r="D21" s="138">
        <f t="shared" si="0"/>
        <v>0</v>
      </c>
      <c r="E21" s="147">
        <v>-2146000000</v>
      </c>
      <c r="F21" s="148">
        <v>-420000000</v>
      </c>
      <c r="G21" s="139">
        <f t="shared" si="1"/>
        <v>0</v>
      </c>
      <c r="H21" s="126"/>
    </row>
    <row r="22" spans="1:8" ht="16.75" customHeight="1" x14ac:dyDescent="0.3">
      <c r="A22" s="160" t="s">
        <v>21</v>
      </c>
      <c r="B22" s="22">
        <v>177000000</v>
      </c>
      <c r="C22" s="23">
        <v>169000000</v>
      </c>
      <c r="D22" s="138">
        <f t="shared" si="0"/>
        <v>4.7337278106508875E-2</v>
      </c>
      <c r="E22" s="22">
        <v>671000000</v>
      </c>
      <c r="F22" s="23">
        <v>589000000</v>
      </c>
      <c r="G22" s="139">
        <f t="shared" si="1"/>
        <v>0.13921901528013583</v>
      </c>
      <c r="H22" s="126"/>
    </row>
    <row r="23" spans="1:8" ht="16.75" customHeight="1" x14ac:dyDescent="0.3">
      <c r="A23" s="187" t="s">
        <v>22</v>
      </c>
      <c r="B23" s="25">
        <f>SUM(B17:B22)</f>
        <v>6012000000</v>
      </c>
      <c r="C23" s="26">
        <f>SUM(C17:C22)</f>
        <v>6617000000</v>
      </c>
      <c r="D23" s="138">
        <f t="shared" si="0"/>
        <v>-9.1431162158077672E-2</v>
      </c>
      <c r="E23" s="25">
        <f>SUM(E17:E22)</f>
        <v>22250000000</v>
      </c>
      <c r="F23" s="26">
        <f>SUM(F17:F22)</f>
        <v>24761000000</v>
      </c>
      <c r="G23" s="139">
        <f t="shared" si="1"/>
        <v>-0.10140947457695569</v>
      </c>
      <c r="H23" s="126"/>
    </row>
    <row r="24" spans="1:8" ht="16.75" customHeight="1" x14ac:dyDescent="0.3">
      <c r="A24" s="184" t="s">
        <v>167</v>
      </c>
      <c r="B24" s="121">
        <f>B14-B23</f>
        <v>2542000000</v>
      </c>
      <c r="C24" s="18">
        <f>C14-C23</f>
        <v>2836000000</v>
      </c>
      <c r="D24" s="138">
        <f t="shared" si="0"/>
        <v>-0.10366713681241185</v>
      </c>
      <c r="E24" s="121">
        <f>E14-E23</f>
        <v>8192000000</v>
      </c>
      <c r="F24" s="18">
        <f>F14-F23</f>
        <v>10498000000</v>
      </c>
      <c r="G24" s="139">
        <f t="shared" si="1"/>
        <v>-0.21966088778815013</v>
      </c>
      <c r="H24" s="126"/>
    </row>
    <row r="25" spans="1:8" ht="16.75" customHeight="1" x14ac:dyDescent="0.3">
      <c r="A25" s="160" t="s">
        <v>25</v>
      </c>
      <c r="B25" s="22">
        <v>-13000000</v>
      </c>
      <c r="C25" s="23">
        <v>23000000</v>
      </c>
      <c r="D25" s="138">
        <f t="shared" si="0"/>
        <v>0</v>
      </c>
      <c r="E25" s="22">
        <v>18000000</v>
      </c>
      <c r="F25" s="23">
        <v>161000000</v>
      </c>
      <c r="G25" s="139">
        <f t="shared" si="1"/>
        <v>-0.88819875776397517</v>
      </c>
      <c r="H25" s="126"/>
    </row>
    <row r="26" spans="1:8" ht="16.75" customHeight="1" x14ac:dyDescent="0.3">
      <c r="A26" s="142" t="s">
        <v>163</v>
      </c>
      <c r="B26" s="28">
        <f>B24+B25</f>
        <v>2529000000</v>
      </c>
      <c r="C26" s="29">
        <f>C24+C25</f>
        <v>2859000000</v>
      </c>
      <c r="D26" s="138">
        <f t="shared" si="0"/>
        <v>-0.11542497376705142</v>
      </c>
      <c r="E26" s="28">
        <f>E24+E25</f>
        <v>8210000000</v>
      </c>
      <c r="F26" s="29">
        <f>F24+F25</f>
        <v>10659000000</v>
      </c>
      <c r="G26" s="139">
        <f t="shared" si="1"/>
        <v>-0.22975888920161366</v>
      </c>
      <c r="H26" s="126"/>
    </row>
    <row r="27" spans="1:8" ht="16.75" customHeight="1" x14ac:dyDescent="0.3">
      <c r="A27" s="224"/>
      <c r="B27" s="151"/>
      <c r="C27" s="152"/>
      <c r="D27" s="153"/>
      <c r="E27" s="151"/>
      <c r="F27" s="152"/>
      <c r="G27" s="154"/>
      <c r="H27" s="126"/>
    </row>
    <row r="28" spans="1:8" ht="15" customHeight="1" x14ac:dyDescent="0.3">
      <c r="A28" s="126"/>
      <c r="B28" s="126"/>
      <c r="C28" s="126"/>
      <c r="D28" s="126"/>
      <c r="E28" s="126"/>
      <c r="F28" s="126"/>
      <c r="G28" s="126"/>
    </row>
    <row r="29" spans="1:8" ht="15" customHeight="1" x14ac:dyDescent="0.3">
      <c r="A29" s="343" t="s">
        <v>217</v>
      </c>
      <c r="B29" s="316"/>
      <c r="C29" s="316"/>
      <c r="D29" s="316"/>
      <c r="E29" s="316"/>
      <c r="F29" s="316"/>
    </row>
    <row r="30" spans="1:8" ht="15.75" customHeight="1" x14ac:dyDescent="0.25"/>
    <row r="31" spans="1:8" ht="25.9" customHeight="1" x14ac:dyDescent="0.3">
      <c r="A31" s="335" t="s">
        <v>221</v>
      </c>
      <c r="B31" s="316"/>
      <c r="C31" s="316"/>
      <c r="D31" s="316"/>
      <c r="E31" s="316"/>
      <c r="F31" s="316"/>
      <c r="G31" s="316"/>
    </row>
    <row r="32" spans="1:8" ht="15.75" customHeight="1" x14ac:dyDescent="0.25"/>
    <row r="33" spans="1:8" ht="15" customHeight="1" x14ac:dyDescent="0.3">
      <c r="A33" s="317" t="s">
        <v>222</v>
      </c>
      <c r="B33" s="318"/>
      <c r="C33" s="318"/>
      <c r="D33" s="318"/>
      <c r="E33" s="318"/>
      <c r="F33" s="318"/>
      <c r="G33" s="319"/>
      <c r="H33" s="126"/>
    </row>
    <row r="34" spans="1:8" ht="16.75" customHeight="1" x14ac:dyDescent="0.3">
      <c r="A34" s="127" t="s">
        <v>39</v>
      </c>
      <c r="B34" s="320"/>
      <c r="C34" s="320"/>
      <c r="D34" s="83"/>
      <c r="E34" s="39"/>
      <c r="F34" s="39"/>
      <c r="G34" s="170"/>
      <c r="H34" s="126"/>
    </row>
    <row r="35" spans="1:8" ht="16.75" customHeight="1" x14ac:dyDescent="0.3">
      <c r="A35" s="129" t="s">
        <v>4</v>
      </c>
      <c r="B35" s="321" t="s">
        <v>5</v>
      </c>
      <c r="C35" s="322"/>
      <c r="D35" s="130" t="s">
        <v>6</v>
      </c>
      <c r="E35" s="321" t="s">
        <v>7</v>
      </c>
      <c r="F35" s="322"/>
      <c r="G35" s="131" t="s">
        <v>6</v>
      </c>
      <c r="H35" s="126"/>
    </row>
    <row r="36" spans="1:8" ht="16.75" customHeight="1" x14ac:dyDescent="0.3">
      <c r="A36" s="132"/>
      <c r="B36" s="5" t="s">
        <v>8</v>
      </c>
      <c r="C36" s="74" t="s">
        <v>9</v>
      </c>
      <c r="D36" s="3" t="s">
        <v>10</v>
      </c>
      <c r="E36" s="5" t="s">
        <v>8</v>
      </c>
      <c r="F36" s="74" t="s">
        <v>9</v>
      </c>
      <c r="G36" s="133" t="s">
        <v>10</v>
      </c>
      <c r="H36" s="126"/>
    </row>
    <row r="37" spans="1:8" ht="16.75" customHeight="1" x14ac:dyDescent="0.3">
      <c r="A37" s="134" t="s">
        <v>11</v>
      </c>
      <c r="B37" s="71"/>
      <c r="C37" s="71"/>
      <c r="D37" s="83"/>
      <c r="E37" s="71"/>
      <c r="F37" s="71"/>
      <c r="G37" s="128"/>
      <c r="H37" s="126"/>
    </row>
    <row r="38" spans="1:8" ht="16.75" customHeight="1" x14ac:dyDescent="0.3">
      <c r="A38" s="135" t="s">
        <v>223</v>
      </c>
      <c r="B38" s="136">
        <v>1920000000</v>
      </c>
      <c r="C38" s="137">
        <v>1901000000</v>
      </c>
      <c r="D38" s="138">
        <f>IF(ABS((B38-C38)/C38)&gt;=1,0,(B38-C38)/ABS(C38))</f>
        <v>9.9947396107311938E-3</v>
      </c>
      <c r="E38" s="136">
        <v>7613000000</v>
      </c>
      <c r="F38" s="137">
        <v>7736000000</v>
      </c>
      <c r="G38" s="139">
        <f>IF(ABS((E38-F38)/F38)&gt;=1,0,(E38-F38)/ABS(F38))</f>
        <v>-1.5899689762150983E-2</v>
      </c>
      <c r="H38" s="126"/>
    </row>
    <row r="39" spans="1:8" ht="16.75" customHeight="1" x14ac:dyDescent="0.3">
      <c r="A39" s="135" t="s">
        <v>224</v>
      </c>
      <c r="B39" s="147">
        <v>1111000000</v>
      </c>
      <c r="C39" s="148">
        <v>1126000000</v>
      </c>
      <c r="D39" s="9">
        <f>IF(ABS((B39-C39)/C39)&gt;=1,0,(B39-C39)/ABS(C39))</f>
        <v>-1.3321492007104795E-2</v>
      </c>
      <c r="E39" s="118">
        <v>3941000000</v>
      </c>
      <c r="F39" s="148">
        <v>4566000000</v>
      </c>
      <c r="G39" s="139">
        <f>IF(ABS((E39-F39)/F39)&gt;=1,0,(E39-F39)/ABS(F39))</f>
        <v>-0.13688129653964082</v>
      </c>
      <c r="H39" s="126"/>
    </row>
    <row r="40" spans="1:8" ht="16.75" customHeight="1" x14ac:dyDescent="0.3">
      <c r="A40" s="140" t="s">
        <v>225</v>
      </c>
      <c r="B40" s="22">
        <v>211000000</v>
      </c>
      <c r="C40" s="23">
        <v>235000000</v>
      </c>
      <c r="D40" s="138">
        <f>IF(ABS((B40-C40)/C40)&gt;=1,0,(B40-C40)/ABS(C40))</f>
        <v>-0.10212765957446808</v>
      </c>
      <c r="E40" s="22">
        <v>1014000000</v>
      </c>
      <c r="F40" s="23">
        <v>820000000</v>
      </c>
      <c r="G40" s="139">
        <f>IF(ABS((E40-F40)/F40)&gt;=1,0,(E40-F40)/ABS(F40))</f>
        <v>0.23658536585365852</v>
      </c>
      <c r="H40" s="126"/>
    </row>
    <row r="41" spans="1:8" ht="16.75" customHeight="1" x14ac:dyDescent="0.3">
      <c r="A41" s="173" t="s">
        <v>14</v>
      </c>
      <c r="B41" s="25">
        <f>SUM(B38:B40)</f>
        <v>3242000000</v>
      </c>
      <c r="C41" s="26">
        <f>SUM(C38:C40)</f>
        <v>3262000000</v>
      </c>
      <c r="D41" s="138">
        <f>IF(ABS((B41-C41)/C41)&gt;=1,0,(B41-C41)/ABS(C41))</f>
        <v>-6.1312078479460455E-3</v>
      </c>
      <c r="E41" s="25">
        <f>SUM(E38:E40)</f>
        <v>12568000000</v>
      </c>
      <c r="F41" s="26">
        <f>SUM(F38:F40)</f>
        <v>13122000000</v>
      </c>
      <c r="G41" s="139">
        <f>IF(ABS((E41-F41)/F41)&gt;=1,0,(E41-F41)/ABS(F41))</f>
        <v>-4.2219173906416704E-2</v>
      </c>
      <c r="H41" s="126"/>
    </row>
    <row r="42" spans="1:8" ht="16.75" customHeight="1" x14ac:dyDescent="0.3">
      <c r="A42" s="134"/>
      <c r="B42" s="42"/>
      <c r="C42" s="83"/>
      <c r="D42" s="144"/>
      <c r="E42" s="42"/>
      <c r="F42" s="83"/>
      <c r="G42" s="145"/>
      <c r="H42" s="126"/>
    </row>
    <row r="43" spans="1:8" ht="16.75" customHeight="1" x14ac:dyDescent="0.3">
      <c r="A43" s="146" t="s">
        <v>15</v>
      </c>
      <c r="B43" s="144"/>
      <c r="C43" s="144"/>
      <c r="D43" s="144"/>
      <c r="E43" s="144"/>
      <c r="F43" s="144"/>
      <c r="G43" s="145"/>
      <c r="H43" s="126"/>
    </row>
    <row r="44" spans="1:8" ht="16.75" customHeight="1" x14ac:dyDescent="0.3">
      <c r="A44" s="159" t="s">
        <v>16</v>
      </c>
      <c r="B44" s="147">
        <v>1356000000</v>
      </c>
      <c r="C44" s="148">
        <v>1458000000</v>
      </c>
      <c r="D44" s="141">
        <f t="shared" ref="D44:D50" si="2">IF(ABS((B44-C44)/C44)&gt;=1,0,(B44-C44)/ABS(C44))</f>
        <v>-6.9958847736625515E-2</v>
      </c>
      <c r="E44" s="147">
        <v>5330000000</v>
      </c>
      <c r="F44" s="148">
        <v>5970000000</v>
      </c>
      <c r="G44" s="139">
        <f t="shared" ref="G44:G50" si="3">IF(ABS((E44-F44)/F44)&gt;=1,0,(E44-F44)/ABS(F44))</f>
        <v>-0.10720268006700168</v>
      </c>
      <c r="H44" s="126"/>
    </row>
    <row r="45" spans="1:8" ht="16.75" customHeight="1" x14ac:dyDescent="0.3">
      <c r="A45" s="159" t="s">
        <v>19</v>
      </c>
      <c r="B45" s="147">
        <v>453000000</v>
      </c>
      <c r="C45" s="148">
        <v>469000000</v>
      </c>
      <c r="D45" s="141">
        <f t="shared" si="2"/>
        <v>-3.4115138592750532E-2</v>
      </c>
      <c r="E45" s="147">
        <v>1624000000</v>
      </c>
      <c r="F45" s="148">
        <v>1770000000</v>
      </c>
      <c r="G45" s="139">
        <f t="shared" si="3"/>
        <v>-8.2485875706214684E-2</v>
      </c>
      <c r="H45" s="126"/>
    </row>
    <row r="46" spans="1:8" ht="16.75" customHeight="1" x14ac:dyDescent="0.3">
      <c r="A46" s="160" t="s">
        <v>21</v>
      </c>
      <c r="B46" s="22">
        <v>70000000</v>
      </c>
      <c r="C46" s="23">
        <v>68000000</v>
      </c>
      <c r="D46" s="141">
        <f t="shared" si="2"/>
        <v>2.9411764705882353E-2</v>
      </c>
      <c r="E46" s="22">
        <v>277000000</v>
      </c>
      <c r="F46" s="23">
        <v>235000000</v>
      </c>
      <c r="G46" s="139">
        <f t="shared" si="3"/>
        <v>0.17872340425531916</v>
      </c>
      <c r="H46" s="126"/>
    </row>
    <row r="47" spans="1:8" ht="16.75" customHeight="1" x14ac:dyDescent="0.3">
      <c r="A47" s="173" t="s">
        <v>22</v>
      </c>
      <c r="B47" s="25">
        <f>SUM(B44:B46)</f>
        <v>1879000000</v>
      </c>
      <c r="C47" s="26">
        <f>SUM(C44:C46)</f>
        <v>1995000000</v>
      </c>
      <c r="D47" s="141">
        <f t="shared" si="2"/>
        <v>-5.8145363408521306E-2</v>
      </c>
      <c r="E47" s="25">
        <f>SUM(E44:E46)</f>
        <v>7231000000</v>
      </c>
      <c r="F47" s="26">
        <f>SUM(F44:F46)</f>
        <v>7975000000</v>
      </c>
      <c r="G47" s="139">
        <f t="shared" si="3"/>
        <v>-9.3291536050156734E-2</v>
      </c>
      <c r="H47" s="126"/>
    </row>
    <row r="48" spans="1:8" ht="16.75" customHeight="1" x14ac:dyDescent="0.3">
      <c r="A48" s="134" t="s">
        <v>167</v>
      </c>
      <c r="B48" s="121">
        <f>B41-B47</f>
        <v>1363000000</v>
      </c>
      <c r="C48" s="18">
        <f>C41-C47</f>
        <v>1267000000</v>
      </c>
      <c r="D48" s="141">
        <f t="shared" si="2"/>
        <v>7.5769534333070251E-2</v>
      </c>
      <c r="E48" s="121">
        <f>E41-E47</f>
        <v>5337000000</v>
      </c>
      <c r="F48" s="18">
        <f>F41-F47</f>
        <v>5147000000</v>
      </c>
      <c r="G48" s="139">
        <f t="shared" si="3"/>
        <v>3.6914707596658249E-2</v>
      </c>
      <c r="H48" s="126"/>
    </row>
    <row r="49" spans="1:8" ht="16.75" customHeight="1" x14ac:dyDescent="0.3">
      <c r="A49" s="161" t="s">
        <v>25</v>
      </c>
      <c r="B49" s="22">
        <v>-2000000</v>
      </c>
      <c r="C49" s="23">
        <v>6000000</v>
      </c>
      <c r="D49" s="141">
        <f t="shared" si="2"/>
        <v>0</v>
      </c>
      <c r="E49" s="22">
        <v>-2000000</v>
      </c>
      <c r="F49" s="23">
        <v>52000000</v>
      </c>
      <c r="G49" s="139">
        <f t="shared" si="3"/>
        <v>0</v>
      </c>
      <c r="H49" s="126"/>
    </row>
    <row r="50" spans="1:8" ht="16.75" customHeight="1" x14ac:dyDescent="0.3">
      <c r="A50" s="149" t="s">
        <v>168</v>
      </c>
      <c r="B50" s="28">
        <f>B48+B49</f>
        <v>1361000000</v>
      </c>
      <c r="C50" s="29">
        <f>C48+C49</f>
        <v>1273000000</v>
      </c>
      <c r="D50" s="141">
        <f t="shared" si="2"/>
        <v>6.9128043990573443E-2</v>
      </c>
      <c r="E50" s="28">
        <f>E48+E49</f>
        <v>5335000000</v>
      </c>
      <c r="F50" s="29">
        <f>F48+F49</f>
        <v>5199000000</v>
      </c>
      <c r="G50" s="139">
        <f t="shared" si="3"/>
        <v>2.6158876707059051E-2</v>
      </c>
      <c r="H50" s="126"/>
    </row>
    <row r="51" spans="1:8" ht="16.75" customHeight="1" x14ac:dyDescent="0.3">
      <c r="A51" s="143"/>
      <c r="B51" s="43"/>
      <c r="C51" s="44"/>
      <c r="D51" s="144"/>
      <c r="E51" s="43"/>
      <c r="F51" s="44"/>
      <c r="G51" s="145"/>
      <c r="H51" s="126"/>
    </row>
    <row r="52" spans="1:8" ht="16.75" customHeight="1" x14ac:dyDescent="0.3">
      <c r="A52" s="162" t="s">
        <v>169</v>
      </c>
      <c r="B52" s="163">
        <f>ROUND(B48/B41,3)</f>
        <v>0.42</v>
      </c>
      <c r="C52" s="164">
        <f>ROUND(C48/C41,3)</f>
        <v>0.38800000000000001</v>
      </c>
      <c r="D52" s="165">
        <f>+(B52-C52)*10000</f>
        <v>319.99999999999972</v>
      </c>
      <c r="E52" s="163">
        <f>ROUND(E48/E41,3)</f>
        <v>0.42499999999999999</v>
      </c>
      <c r="F52" s="164">
        <f>ROUND(F48/F41,3)</f>
        <v>0.39200000000000002</v>
      </c>
      <c r="G52" s="166">
        <f>+(E52-F52)*10000</f>
        <v>329.99999999999972</v>
      </c>
      <c r="H52" s="126"/>
    </row>
    <row r="53" spans="1:8" x14ac:dyDescent="0.25">
      <c r="A53" s="168"/>
      <c r="B53" s="168"/>
      <c r="C53" s="168"/>
      <c r="D53" s="168"/>
      <c r="E53" s="168"/>
      <c r="F53" s="168"/>
      <c r="G53" s="168"/>
    </row>
  </sheetData>
  <mergeCells count="11">
    <mergeCell ref="A31:G31"/>
    <mergeCell ref="A29:F29"/>
    <mergeCell ref="E35:F35"/>
    <mergeCell ref="A33:G33"/>
    <mergeCell ref="B34:C34"/>
    <mergeCell ref="B35:C35"/>
    <mergeCell ref="A3:G3"/>
    <mergeCell ref="B6:C6"/>
    <mergeCell ref="B7:C7"/>
    <mergeCell ref="A5:G5"/>
    <mergeCell ref="E7:F7"/>
  </mergeCells>
  <printOptions horizontalCentered="1"/>
  <pageMargins left="0.75" right="0.75" top="0.5" bottom="0.5" header="0.5" footer="0.5"/>
  <pageSetup scale="78" orientation="portrait" r:id="rId1"/>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showRuler="0" zoomScaleNormal="100" workbookViewId="0">
      <selection sqref="A1:F1"/>
    </sheetView>
  </sheetViews>
  <sheetFormatPr defaultColWidth="13.7265625" defaultRowHeight="12.5" x14ac:dyDescent="0.25"/>
  <cols>
    <col min="1" max="1" width="43.7265625" customWidth="1"/>
    <col min="2" max="7" width="9.7265625" customWidth="1"/>
  </cols>
  <sheetData>
    <row r="1" spans="1:8" ht="15" customHeight="1" x14ac:dyDescent="0.3">
      <c r="A1" s="343" t="s">
        <v>226</v>
      </c>
      <c r="B1" s="316"/>
      <c r="C1" s="316"/>
      <c r="D1" s="316"/>
      <c r="E1" s="316"/>
      <c r="F1" s="316"/>
    </row>
    <row r="2" spans="1:8" ht="15.75" customHeight="1" x14ac:dyDescent="0.25"/>
    <row r="3" spans="1:8" ht="25.9" customHeight="1" x14ac:dyDescent="0.3">
      <c r="A3" s="335" t="s">
        <v>227</v>
      </c>
      <c r="B3" s="316"/>
      <c r="C3" s="316"/>
      <c r="D3" s="316"/>
      <c r="E3" s="316"/>
      <c r="F3" s="316"/>
      <c r="G3" s="316"/>
    </row>
    <row r="4" spans="1:8" ht="15" customHeight="1" x14ac:dyDescent="0.25"/>
    <row r="5" spans="1:8" ht="15" customHeight="1" x14ac:dyDescent="0.3">
      <c r="A5" s="317" t="s">
        <v>228</v>
      </c>
      <c r="B5" s="318"/>
      <c r="C5" s="318"/>
      <c r="D5" s="318"/>
      <c r="E5" s="318"/>
      <c r="F5" s="318"/>
      <c r="G5" s="319"/>
      <c r="H5" s="126"/>
    </row>
    <row r="6" spans="1:8" ht="15" customHeight="1" x14ac:dyDescent="0.3">
      <c r="A6" s="127" t="s">
        <v>39</v>
      </c>
      <c r="B6" s="320"/>
      <c r="C6" s="320"/>
      <c r="D6" s="83"/>
      <c r="E6" s="39"/>
      <c r="F6" s="39"/>
      <c r="G6" s="170"/>
      <c r="H6" s="126"/>
    </row>
    <row r="7" spans="1:8" ht="15" customHeight="1" x14ac:dyDescent="0.3">
      <c r="A7" s="129" t="s">
        <v>4</v>
      </c>
      <c r="B7" s="321" t="s">
        <v>5</v>
      </c>
      <c r="C7" s="322"/>
      <c r="D7" s="130" t="s">
        <v>6</v>
      </c>
      <c r="E7" s="321" t="s">
        <v>7</v>
      </c>
      <c r="F7" s="322"/>
      <c r="G7" s="131" t="s">
        <v>6</v>
      </c>
      <c r="H7" s="126"/>
    </row>
    <row r="8" spans="1:8" ht="15" customHeight="1" x14ac:dyDescent="0.3">
      <c r="A8" s="132"/>
      <c r="B8" s="5" t="s">
        <v>8</v>
      </c>
      <c r="C8" s="74" t="s">
        <v>9</v>
      </c>
      <c r="D8" s="3" t="s">
        <v>10</v>
      </c>
      <c r="E8" s="5" t="s">
        <v>8</v>
      </c>
      <c r="F8" s="74" t="s">
        <v>9</v>
      </c>
      <c r="G8" s="133" t="s">
        <v>10</v>
      </c>
      <c r="H8" s="126"/>
    </row>
    <row r="9" spans="1:8" ht="15" customHeight="1" x14ac:dyDescent="0.3">
      <c r="A9" s="134" t="s">
        <v>11</v>
      </c>
      <c r="B9" s="71"/>
      <c r="C9" s="71"/>
      <c r="D9" s="83"/>
      <c r="E9" s="71"/>
      <c r="F9" s="71"/>
      <c r="G9" s="128"/>
      <c r="H9" s="126"/>
    </row>
    <row r="10" spans="1:8" ht="15" customHeight="1" x14ac:dyDescent="0.3">
      <c r="A10" s="171" t="s">
        <v>223</v>
      </c>
      <c r="B10" s="136">
        <v>1687000000</v>
      </c>
      <c r="C10" s="137">
        <v>1431000000</v>
      </c>
      <c r="D10" s="138">
        <f>IF(ABS((B10-C10)/C10)&gt;=1,0,(B10-C10)/ABS(C10))</f>
        <v>0.17889587700908455</v>
      </c>
      <c r="E10" s="136">
        <v>6090000000</v>
      </c>
      <c r="F10" s="137">
        <v>5814000000</v>
      </c>
      <c r="G10" s="139">
        <f>IF(ABS((E10-F10)/F10)&gt;=1,0,(E10-F10)/ABS(F10))</f>
        <v>4.7471620227038186E-2</v>
      </c>
      <c r="H10" s="126"/>
    </row>
    <row r="11" spans="1:8" ht="15" customHeight="1" x14ac:dyDescent="0.3">
      <c r="A11" s="172" t="s">
        <v>225</v>
      </c>
      <c r="B11" s="22">
        <v>216000000</v>
      </c>
      <c r="C11" s="23">
        <v>273000000</v>
      </c>
      <c r="D11" s="138">
        <f>IF(ABS((B11-C11)/C11)&gt;=1,0,(B11-C11)/ABS(C11))</f>
        <v>-0.2087912087912088</v>
      </c>
      <c r="E11" s="22">
        <v>718000000</v>
      </c>
      <c r="F11" s="23">
        <v>935000000</v>
      </c>
      <c r="G11" s="139">
        <f>IF(ABS((E11-F11)/F11)&gt;=1,0,(E11-F11)/ABS(F11))</f>
        <v>-0.2320855614973262</v>
      </c>
      <c r="H11" s="126"/>
    </row>
    <row r="12" spans="1:8" ht="15" customHeight="1" x14ac:dyDescent="0.3">
      <c r="A12" s="174" t="s">
        <v>14</v>
      </c>
      <c r="B12" s="25">
        <f>SUM(B10:B11)</f>
        <v>1903000000</v>
      </c>
      <c r="C12" s="26">
        <f>SUM(C10:C11)</f>
        <v>1704000000</v>
      </c>
      <c r="D12" s="138">
        <f>IF(ABS((B12-C12)/C12)&gt;=1,0,(B12-C12)/ABS(C12))</f>
        <v>0.11678403755868545</v>
      </c>
      <c r="E12" s="25">
        <f>SUM(E10:E11)</f>
        <v>6808000000</v>
      </c>
      <c r="F12" s="26">
        <f>SUM(F10:F11)</f>
        <v>6749000000</v>
      </c>
      <c r="G12" s="139">
        <f>IF(ABS((E12-F12)/F12)&gt;=1,0,(E12-F12)/ABS(F12))</f>
        <v>8.7420358571640242E-3</v>
      </c>
      <c r="H12" s="126"/>
    </row>
    <row r="13" spans="1:8" ht="15" customHeight="1" x14ac:dyDescent="0.3">
      <c r="A13" s="134"/>
      <c r="B13" s="42"/>
      <c r="C13" s="83"/>
      <c r="D13" s="144"/>
      <c r="E13" s="42"/>
      <c r="F13" s="83"/>
      <c r="G13" s="145"/>
      <c r="H13" s="126"/>
    </row>
    <row r="14" spans="1:8" ht="15" customHeight="1" x14ac:dyDescent="0.3">
      <c r="A14" s="146" t="s">
        <v>15</v>
      </c>
      <c r="B14" s="144"/>
      <c r="C14" s="144"/>
      <c r="D14" s="144"/>
      <c r="E14" s="144"/>
      <c r="F14" s="144"/>
      <c r="G14" s="145"/>
      <c r="H14" s="126"/>
    </row>
    <row r="15" spans="1:8" ht="15" customHeight="1" x14ac:dyDescent="0.3">
      <c r="A15" s="159" t="s">
        <v>16</v>
      </c>
      <c r="B15" s="147">
        <v>1201000000</v>
      </c>
      <c r="C15" s="148">
        <v>892000000</v>
      </c>
      <c r="D15" s="138">
        <f t="shared" ref="D15:D21" si="0">IF(ABS((B15-C15)/C15)&gt;=1,0,(B15-C15)/ABS(C15))</f>
        <v>0.34641255605381166</v>
      </c>
      <c r="E15" s="147">
        <v>4356000000</v>
      </c>
      <c r="F15" s="148">
        <v>3248000000</v>
      </c>
      <c r="G15" s="139">
        <f t="shared" ref="G15:G21" si="1">IF(ABS((E15-F15)/F15)&gt;=1,0,(E15-F15)/ABS(F15))</f>
        <v>0.34113300492610837</v>
      </c>
      <c r="H15" s="126"/>
    </row>
    <row r="16" spans="1:8" ht="15" customHeight="1" x14ac:dyDescent="0.3">
      <c r="A16" s="159" t="s">
        <v>19</v>
      </c>
      <c r="B16" s="147">
        <v>591000000</v>
      </c>
      <c r="C16" s="148">
        <v>296000000</v>
      </c>
      <c r="D16" s="138">
        <f t="shared" si="0"/>
        <v>0.9966216216216216</v>
      </c>
      <c r="E16" s="147">
        <v>1672000000</v>
      </c>
      <c r="F16" s="148">
        <v>1064000000</v>
      </c>
      <c r="G16" s="139">
        <f t="shared" si="1"/>
        <v>0.5714285714285714</v>
      </c>
      <c r="H16" s="126"/>
    </row>
    <row r="17" spans="1:8" ht="15" customHeight="1" x14ac:dyDescent="0.3">
      <c r="A17" s="160" t="s">
        <v>21</v>
      </c>
      <c r="B17" s="22">
        <v>25000000</v>
      </c>
      <c r="C17" s="23">
        <v>35000000</v>
      </c>
      <c r="D17" s="138">
        <f t="shared" si="0"/>
        <v>-0.2857142857142857</v>
      </c>
      <c r="E17" s="22">
        <v>98000000</v>
      </c>
      <c r="F17" s="23">
        <v>102000000</v>
      </c>
      <c r="G17" s="139">
        <f t="shared" si="1"/>
        <v>-3.9215686274509803E-2</v>
      </c>
      <c r="H17" s="126"/>
    </row>
    <row r="18" spans="1:8" ht="15" customHeight="1" x14ac:dyDescent="0.3">
      <c r="A18" s="173" t="s">
        <v>22</v>
      </c>
      <c r="B18" s="25">
        <f>SUM(B15:B17)</f>
        <v>1817000000</v>
      </c>
      <c r="C18" s="26">
        <f>SUM(C15:C17)</f>
        <v>1223000000</v>
      </c>
      <c r="D18" s="138">
        <f t="shared" si="0"/>
        <v>0.48569092395748159</v>
      </c>
      <c r="E18" s="25">
        <f>SUM(E15:E17)</f>
        <v>6126000000</v>
      </c>
      <c r="F18" s="26">
        <f>SUM(F15:F17)</f>
        <v>4414000000</v>
      </c>
      <c r="G18" s="139">
        <f t="shared" si="1"/>
        <v>0.38785681921159948</v>
      </c>
      <c r="H18" s="126"/>
    </row>
    <row r="19" spans="1:8" ht="15" customHeight="1" x14ac:dyDescent="0.3">
      <c r="A19" s="134" t="s">
        <v>167</v>
      </c>
      <c r="B19" s="121">
        <f>B12-B18</f>
        <v>86000000</v>
      </c>
      <c r="C19" s="18">
        <f>C12-C18</f>
        <v>481000000</v>
      </c>
      <c r="D19" s="138">
        <f t="shared" si="0"/>
        <v>-0.8212058212058212</v>
      </c>
      <c r="E19" s="121">
        <f>E12-E18</f>
        <v>682000000</v>
      </c>
      <c r="F19" s="18">
        <f>F12-F18</f>
        <v>2335000000</v>
      </c>
      <c r="G19" s="139">
        <f t="shared" si="1"/>
        <v>-0.70792291220556747</v>
      </c>
      <c r="H19" s="126"/>
    </row>
    <row r="20" spans="1:8" ht="15" customHeight="1" x14ac:dyDescent="0.3">
      <c r="A20" s="161" t="s">
        <v>25</v>
      </c>
      <c r="B20" s="22">
        <v>1000000</v>
      </c>
      <c r="C20" s="23">
        <v>-10000000</v>
      </c>
      <c r="D20" s="138">
        <f t="shared" si="0"/>
        <v>0</v>
      </c>
      <c r="E20" s="22">
        <v>16000000</v>
      </c>
      <c r="F20" s="23">
        <v>30000000</v>
      </c>
      <c r="G20" s="139">
        <f t="shared" si="1"/>
        <v>-0.46666666666666667</v>
      </c>
      <c r="H20" s="126"/>
    </row>
    <row r="21" spans="1:8" ht="15" customHeight="1" x14ac:dyDescent="0.3">
      <c r="A21" s="149" t="s">
        <v>168</v>
      </c>
      <c r="B21" s="28">
        <f>B19+B20</f>
        <v>87000000</v>
      </c>
      <c r="C21" s="29">
        <f>C19+C20</f>
        <v>471000000</v>
      </c>
      <c r="D21" s="138">
        <f t="shared" si="0"/>
        <v>-0.8152866242038217</v>
      </c>
      <c r="E21" s="28">
        <f>E19+E20</f>
        <v>698000000</v>
      </c>
      <c r="F21" s="29">
        <f>F19+F20</f>
        <v>2365000000</v>
      </c>
      <c r="G21" s="139">
        <f t="shared" si="1"/>
        <v>-0.7048625792811839</v>
      </c>
      <c r="H21" s="126"/>
    </row>
    <row r="22" spans="1:8" ht="15" customHeight="1" x14ac:dyDescent="0.3">
      <c r="A22" s="143"/>
      <c r="B22" s="43"/>
      <c r="C22" s="44"/>
      <c r="D22" s="144"/>
      <c r="E22" s="43"/>
      <c r="F22" s="44"/>
      <c r="G22" s="145"/>
      <c r="H22" s="126"/>
    </row>
    <row r="23" spans="1:8" ht="15" customHeight="1" x14ac:dyDescent="0.3">
      <c r="A23" s="162" t="s">
        <v>169</v>
      </c>
      <c r="B23" s="163">
        <f>ROUND(B19/B12,3)</f>
        <v>4.4999999999999998E-2</v>
      </c>
      <c r="C23" s="164">
        <f>ROUND(C19/C12,3)</f>
        <v>0.28199999999999997</v>
      </c>
      <c r="D23" s="165">
        <f>+(B23-C23)*10000</f>
        <v>-2370</v>
      </c>
      <c r="E23" s="163">
        <f>ROUND(E19/E12,3)</f>
        <v>0.1</v>
      </c>
      <c r="F23" s="164">
        <f>ROUND(F19/F12,3)</f>
        <v>0.34599999999999997</v>
      </c>
      <c r="G23" s="166">
        <f>+(E23-F23)*10000</f>
        <v>-2459.9999999999995</v>
      </c>
      <c r="H23" s="126"/>
    </row>
    <row r="24" spans="1:8" ht="15" customHeight="1" x14ac:dyDescent="0.3">
      <c r="A24" s="126"/>
      <c r="B24" s="126"/>
      <c r="C24" s="126"/>
      <c r="D24" s="126"/>
      <c r="E24" s="126"/>
      <c r="F24" s="126"/>
      <c r="G24" s="126"/>
    </row>
    <row r="25" spans="1:8" ht="15" customHeight="1" x14ac:dyDescent="0.3">
      <c r="A25" s="343" t="s">
        <v>219</v>
      </c>
      <c r="B25" s="316"/>
      <c r="C25" s="316"/>
      <c r="D25" s="316"/>
      <c r="E25" s="316"/>
      <c r="F25" s="316"/>
    </row>
    <row r="26" spans="1:8" ht="15.75" customHeight="1" x14ac:dyDescent="0.25"/>
    <row r="27" spans="1:8" ht="25.9" customHeight="1" x14ac:dyDescent="0.3">
      <c r="A27" s="335" t="s">
        <v>229</v>
      </c>
      <c r="B27" s="316"/>
      <c r="C27" s="316"/>
      <c r="D27" s="316"/>
      <c r="E27" s="316"/>
      <c r="F27" s="316"/>
      <c r="G27" s="316"/>
    </row>
    <row r="28" spans="1:8" ht="15" customHeight="1" x14ac:dyDescent="0.25"/>
    <row r="29" spans="1:8" ht="15" customHeight="1" x14ac:dyDescent="0.3">
      <c r="A29" s="317" t="s">
        <v>230</v>
      </c>
      <c r="B29" s="318"/>
      <c r="C29" s="318"/>
      <c r="D29" s="318"/>
      <c r="E29" s="318"/>
      <c r="F29" s="318"/>
      <c r="G29" s="319"/>
      <c r="H29" s="126"/>
    </row>
    <row r="30" spans="1:8" ht="15" customHeight="1" x14ac:dyDescent="0.3">
      <c r="A30" s="127" t="s">
        <v>39</v>
      </c>
      <c r="B30" s="320"/>
      <c r="C30" s="320"/>
      <c r="D30" s="83"/>
      <c r="E30" s="39"/>
      <c r="F30" s="39"/>
      <c r="G30" s="170"/>
      <c r="H30" s="126"/>
    </row>
    <row r="31" spans="1:8" ht="15" customHeight="1" x14ac:dyDescent="0.3">
      <c r="A31" s="129" t="s">
        <v>4</v>
      </c>
      <c r="B31" s="321" t="s">
        <v>5</v>
      </c>
      <c r="C31" s="322"/>
      <c r="D31" s="130" t="s">
        <v>6</v>
      </c>
      <c r="E31" s="321" t="s">
        <v>7</v>
      </c>
      <c r="F31" s="322"/>
      <c r="G31" s="131" t="s">
        <v>6</v>
      </c>
      <c r="H31" s="126"/>
    </row>
    <row r="32" spans="1:8" ht="15" customHeight="1" x14ac:dyDescent="0.3">
      <c r="A32" s="132"/>
      <c r="B32" s="5" t="s">
        <v>8</v>
      </c>
      <c r="C32" s="74" t="s">
        <v>9</v>
      </c>
      <c r="D32" s="3" t="s">
        <v>10</v>
      </c>
      <c r="E32" s="5" t="s">
        <v>8</v>
      </c>
      <c r="F32" s="74" t="s">
        <v>9</v>
      </c>
      <c r="G32" s="133" t="s">
        <v>10</v>
      </c>
      <c r="H32" s="126"/>
    </row>
    <row r="33" spans="1:8" ht="15" customHeight="1" x14ac:dyDescent="0.3">
      <c r="A33" s="134" t="s">
        <v>11</v>
      </c>
      <c r="B33" s="71"/>
      <c r="C33" s="71"/>
      <c r="D33" s="83"/>
      <c r="E33" s="71"/>
      <c r="F33" s="71"/>
      <c r="G33" s="128"/>
      <c r="H33" s="126"/>
    </row>
    <row r="34" spans="1:8" ht="15" customHeight="1" x14ac:dyDescent="0.3">
      <c r="A34" s="135" t="s">
        <v>231</v>
      </c>
      <c r="B34" s="136">
        <v>1186000000</v>
      </c>
      <c r="C34" s="137">
        <v>1570000000</v>
      </c>
      <c r="D34" s="138">
        <f>IF(ABS((B34-C34)/C34)&gt;=1,0,(B34-C34)/ABS(C34))</f>
        <v>-0.2445859872611465</v>
      </c>
      <c r="E34" s="136">
        <v>4389000000</v>
      </c>
      <c r="F34" s="137">
        <v>5978000000</v>
      </c>
      <c r="G34" s="139">
        <f>IF(ABS((E34-F34)/F34)&gt;=1,0,(E34-F34)/ABS(F34))</f>
        <v>-0.26580796252927402</v>
      </c>
      <c r="H34" s="126"/>
    </row>
    <row r="35" spans="1:8" ht="15" customHeight="1" x14ac:dyDescent="0.3">
      <c r="A35" s="135" t="s">
        <v>232</v>
      </c>
      <c r="B35" s="147">
        <v>1566000000</v>
      </c>
      <c r="C35" s="148">
        <v>1983000000</v>
      </c>
      <c r="D35" s="138">
        <f>IF(ABS((B35-C35)/C35)&gt;=1,0,(B35-C35)/ABS(C35))</f>
        <v>-0.2102874432677761</v>
      </c>
      <c r="E35" s="147">
        <v>6171000000</v>
      </c>
      <c r="F35" s="148">
        <v>6367000000</v>
      </c>
      <c r="G35" s="139">
        <f>IF(ABS((E35-F35)/F35)&gt;=1,0,(E35-F35)/ABS(F35))</f>
        <v>-3.0783728600596829E-2</v>
      </c>
      <c r="H35" s="126"/>
    </row>
    <row r="36" spans="1:8" ht="15" customHeight="1" x14ac:dyDescent="0.3">
      <c r="A36" s="140" t="s">
        <v>233</v>
      </c>
      <c r="B36" s="22">
        <v>495000000</v>
      </c>
      <c r="C36" s="23">
        <v>565000000</v>
      </c>
      <c r="D36" s="138">
        <f>IF(ABS((B36-C36)/C36)&gt;=1,0,(B36-C36)/ABS(C36))</f>
        <v>-0.12389380530973451</v>
      </c>
      <c r="E36" s="22">
        <v>1594000000</v>
      </c>
      <c r="F36" s="23">
        <v>2013000000</v>
      </c>
      <c r="G36" s="139">
        <f>IF(ABS((E36-F36)/F36)&gt;=1,0,(E36-F36)/ABS(F36))</f>
        <v>-0.20814704421261798</v>
      </c>
      <c r="H36" s="126"/>
    </row>
    <row r="37" spans="1:8" ht="15" customHeight="1" x14ac:dyDescent="0.3">
      <c r="A37" s="173" t="s">
        <v>14</v>
      </c>
      <c r="B37" s="25">
        <f>SUM(B34:B36)</f>
        <v>3247000000</v>
      </c>
      <c r="C37" s="26">
        <f>SUM(C34:C36)</f>
        <v>4118000000</v>
      </c>
      <c r="D37" s="138">
        <f>IF(ABS((B37-C37)/C37)&gt;=1,0,(B37-C37)/ABS(C37))</f>
        <v>-0.21151044196211755</v>
      </c>
      <c r="E37" s="25">
        <f>SUM(E34:E36)</f>
        <v>12154000000</v>
      </c>
      <c r="F37" s="26">
        <f>SUM(F34:F36)</f>
        <v>14358000000</v>
      </c>
      <c r="G37" s="139">
        <f>IF(ABS((E37-F37)/F37)&gt;=1,0,(E37-F37)/ABS(F37))</f>
        <v>-0.15350327343641176</v>
      </c>
      <c r="H37" s="126"/>
    </row>
    <row r="38" spans="1:8" ht="15" customHeight="1" x14ac:dyDescent="0.3">
      <c r="A38" s="134"/>
      <c r="B38" s="42"/>
      <c r="C38" s="83"/>
      <c r="D38" s="144"/>
      <c r="E38" s="42"/>
      <c r="F38" s="83"/>
      <c r="G38" s="145"/>
      <c r="H38" s="126"/>
    </row>
    <row r="39" spans="1:8" ht="15" customHeight="1" x14ac:dyDescent="0.3">
      <c r="A39" s="146" t="s">
        <v>15</v>
      </c>
      <c r="B39" s="144"/>
      <c r="C39" s="144"/>
      <c r="D39" s="144"/>
      <c r="E39" s="144"/>
      <c r="F39" s="144"/>
      <c r="G39" s="145"/>
      <c r="H39" s="126"/>
    </row>
    <row r="40" spans="1:8" ht="15" customHeight="1" x14ac:dyDescent="0.3">
      <c r="A40" s="159" t="s">
        <v>16</v>
      </c>
      <c r="B40" s="147">
        <v>2057000000</v>
      </c>
      <c r="C40" s="148">
        <v>2823000000</v>
      </c>
      <c r="D40" s="138">
        <f t="shared" ref="D40:D46" si="2">IF(ABS((B40-C40)/C40)&gt;=1,0,(B40-C40)/ABS(C40))</f>
        <v>-0.27134254339355296</v>
      </c>
      <c r="E40" s="147">
        <v>8236000000</v>
      </c>
      <c r="F40" s="148">
        <v>10006000000</v>
      </c>
      <c r="G40" s="139">
        <f t="shared" ref="G40:G46" si="3">IF(ABS((E40-F40)/F40)&gt;=1,0,(E40-F40)/ABS(F40))</f>
        <v>-0.17689386368179091</v>
      </c>
      <c r="H40" s="126"/>
    </row>
    <row r="41" spans="1:8" ht="15" customHeight="1" x14ac:dyDescent="0.3">
      <c r="A41" s="159" t="s">
        <v>19</v>
      </c>
      <c r="B41" s="147">
        <v>354000000</v>
      </c>
      <c r="C41" s="148">
        <v>450000000</v>
      </c>
      <c r="D41" s="138">
        <f t="shared" si="2"/>
        <v>-0.21333333333333335</v>
      </c>
      <c r="E41" s="147">
        <v>1681000000</v>
      </c>
      <c r="F41" s="148">
        <v>1810000000</v>
      </c>
      <c r="G41" s="139">
        <f t="shared" si="3"/>
        <v>-7.12707182320442E-2</v>
      </c>
      <c r="H41" s="126"/>
    </row>
    <row r="42" spans="1:8" ht="15" customHeight="1" x14ac:dyDescent="0.3">
      <c r="A42" s="160" t="s">
        <v>21</v>
      </c>
      <c r="B42" s="22">
        <v>45000000</v>
      </c>
      <c r="C42" s="23">
        <v>40000000</v>
      </c>
      <c r="D42" s="138">
        <f t="shared" si="2"/>
        <v>0.125</v>
      </c>
      <c r="E42" s="22">
        <v>169000000</v>
      </c>
      <c r="F42" s="23">
        <v>162000000</v>
      </c>
      <c r="G42" s="139">
        <f t="shared" si="3"/>
        <v>4.3209876543209874E-2</v>
      </c>
      <c r="H42" s="126"/>
    </row>
    <row r="43" spans="1:8" ht="15" customHeight="1" x14ac:dyDescent="0.3">
      <c r="A43" s="173" t="s">
        <v>22</v>
      </c>
      <c r="B43" s="25">
        <f>SUM(B40:B42)</f>
        <v>2456000000</v>
      </c>
      <c r="C43" s="26">
        <f>SUM(C40:C42)</f>
        <v>3313000000</v>
      </c>
      <c r="D43" s="138">
        <f t="shared" si="2"/>
        <v>-0.25867793540597644</v>
      </c>
      <c r="E43" s="25">
        <f>SUM(E40:E42)</f>
        <v>10086000000</v>
      </c>
      <c r="F43" s="26">
        <f>SUM(F40:F42)</f>
        <v>11978000000</v>
      </c>
      <c r="G43" s="139">
        <f t="shared" si="3"/>
        <v>-0.15795625313073969</v>
      </c>
      <c r="H43" s="126"/>
    </row>
    <row r="44" spans="1:8" ht="15" customHeight="1" x14ac:dyDescent="0.3">
      <c r="A44" s="134" t="s">
        <v>167</v>
      </c>
      <c r="B44" s="121">
        <f>B37-B43</f>
        <v>791000000</v>
      </c>
      <c r="C44" s="18">
        <f>C37-C43</f>
        <v>805000000</v>
      </c>
      <c r="D44" s="138">
        <f t="shared" si="2"/>
        <v>-1.7391304347826087E-2</v>
      </c>
      <c r="E44" s="121">
        <f>E37-E43</f>
        <v>2068000000</v>
      </c>
      <c r="F44" s="18">
        <f>F37-F43</f>
        <v>2380000000</v>
      </c>
      <c r="G44" s="139">
        <f t="shared" si="3"/>
        <v>-0.13109243697478992</v>
      </c>
      <c r="H44" s="126"/>
    </row>
    <row r="45" spans="1:8" ht="15" customHeight="1" x14ac:dyDescent="0.3">
      <c r="A45" s="161" t="s">
        <v>25</v>
      </c>
      <c r="B45" s="22">
        <v>-20000000</v>
      </c>
      <c r="C45" s="23">
        <v>-11000000</v>
      </c>
      <c r="D45" s="138">
        <f t="shared" si="2"/>
        <v>-0.81818181818181823</v>
      </c>
      <c r="E45" s="22">
        <v>-70000000</v>
      </c>
      <c r="F45" s="23">
        <v>-30000000</v>
      </c>
      <c r="G45" s="139">
        <f t="shared" si="3"/>
        <v>0</v>
      </c>
      <c r="H45" s="126"/>
    </row>
    <row r="46" spans="1:8" ht="15" customHeight="1" x14ac:dyDescent="0.3">
      <c r="A46" s="149" t="s">
        <v>168</v>
      </c>
      <c r="B46" s="28">
        <f>B44+B45</f>
        <v>771000000</v>
      </c>
      <c r="C46" s="29">
        <f>C44+C45</f>
        <v>794000000</v>
      </c>
      <c r="D46" s="138">
        <f t="shared" si="2"/>
        <v>-2.8967254408060455E-2</v>
      </c>
      <c r="E46" s="28">
        <f>E44+E45</f>
        <v>1998000000</v>
      </c>
      <c r="F46" s="29">
        <f>F44+F45</f>
        <v>2350000000</v>
      </c>
      <c r="G46" s="139">
        <f t="shared" si="3"/>
        <v>-0.1497872340425532</v>
      </c>
      <c r="H46" s="126"/>
    </row>
    <row r="47" spans="1:8" ht="15" customHeight="1" x14ac:dyDescent="0.3">
      <c r="A47" s="143"/>
      <c r="B47" s="43"/>
      <c r="C47" s="44"/>
      <c r="D47" s="144"/>
      <c r="E47" s="43"/>
      <c r="F47" s="44"/>
      <c r="G47" s="145"/>
      <c r="H47" s="126"/>
    </row>
    <row r="48" spans="1:8" ht="15" customHeight="1" x14ac:dyDescent="0.3">
      <c r="A48" s="162" t="s">
        <v>169</v>
      </c>
      <c r="B48" s="163">
        <f>ROUND(B44/B37,3)</f>
        <v>0.24399999999999999</v>
      </c>
      <c r="C48" s="164">
        <f>ROUND(C44/C37,3)</f>
        <v>0.19500000000000001</v>
      </c>
      <c r="D48" s="165">
        <f>+(B48-C48)*10000</f>
        <v>489.99999999999989</v>
      </c>
      <c r="E48" s="163">
        <f>ROUND(E44/E37,3)</f>
        <v>0.17</v>
      </c>
      <c r="F48" s="164">
        <f>ROUND(F44/F37,3)</f>
        <v>0.16600000000000001</v>
      </c>
      <c r="G48" s="166">
        <f>+(E48-F48)*10000</f>
        <v>40.000000000000036</v>
      </c>
      <c r="H48" s="126"/>
    </row>
    <row r="49" spans="1:7" ht="15" customHeight="1" x14ac:dyDescent="0.3">
      <c r="A49" s="126"/>
      <c r="B49" s="126"/>
      <c r="C49" s="126"/>
      <c r="D49" s="126"/>
      <c r="E49" s="126"/>
      <c r="F49" s="126"/>
      <c r="G49" s="126"/>
    </row>
    <row r="50" spans="1:7" ht="15" customHeight="1" x14ac:dyDescent="0.25"/>
  </sheetData>
  <mergeCells count="12">
    <mergeCell ref="A25:F25"/>
    <mergeCell ref="A27:G27"/>
    <mergeCell ref="B30:C30"/>
    <mergeCell ref="B31:C31"/>
    <mergeCell ref="A29:G29"/>
    <mergeCell ref="E31:F31"/>
    <mergeCell ref="A1:F1"/>
    <mergeCell ref="A3:G3"/>
    <mergeCell ref="B6:C6"/>
    <mergeCell ref="B7:C7"/>
    <mergeCell ref="A5:G5"/>
    <mergeCell ref="E7:F7"/>
  </mergeCells>
  <printOptions horizontalCentered="1"/>
  <pageMargins left="0.75" right="0.75" top="0.5" bottom="0.5" header="0.5" footer="0.5"/>
  <pageSetup scale="85" orientation="portrait"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0"/>
  <sheetViews>
    <sheetView showRuler="0" zoomScaleNormal="100" workbookViewId="0">
      <selection sqref="A1:G1"/>
    </sheetView>
  </sheetViews>
  <sheetFormatPr defaultColWidth="13.7265625" defaultRowHeight="12.5" x14ac:dyDescent="0.25"/>
  <cols>
    <col min="1" max="1" width="43.7265625" customWidth="1"/>
    <col min="2" max="7" width="9.7265625" customWidth="1"/>
    <col min="8" max="8" width="0" hidden="1" customWidth="1"/>
  </cols>
  <sheetData>
    <row r="1" spans="1:8" ht="22.5" customHeight="1" x14ac:dyDescent="0.3">
      <c r="A1" s="343" t="s">
        <v>234</v>
      </c>
      <c r="B1" s="316"/>
      <c r="C1" s="316"/>
      <c r="D1" s="316"/>
      <c r="E1" s="316"/>
      <c r="F1" s="316"/>
      <c r="G1" s="316"/>
    </row>
    <row r="2" spans="1:8" ht="16.75" customHeight="1" x14ac:dyDescent="0.25"/>
    <row r="3" spans="1:8" ht="39.25" customHeight="1" x14ac:dyDescent="0.3">
      <c r="A3" s="335" t="s">
        <v>235</v>
      </c>
      <c r="B3" s="316"/>
      <c r="C3" s="316"/>
      <c r="D3" s="316"/>
      <c r="E3" s="316"/>
      <c r="F3" s="316"/>
      <c r="G3" s="316"/>
    </row>
    <row r="4" spans="1:8" ht="16.75" customHeight="1" x14ac:dyDescent="0.25"/>
    <row r="5" spans="1:8" ht="16.75" customHeight="1" x14ac:dyDescent="0.3">
      <c r="A5" s="317" t="s">
        <v>155</v>
      </c>
      <c r="B5" s="318"/>
      <c r="C5" s="318"/>
      <c r="D5" s="318"/>
      <c r="E5" s="318"/>
      <c r="F5" s="318"/>
      <c r="G5" s="319"/>
      <c r="H5" s="126"/>
    </row>
    <row r="6" spans="1:8" ht="16.75" customHeight="1" x14ac:dyDescent="0.3">
      <c r="A6" s="127" t="s">
        <v>39</v>
      </c>
      <c r="B6" s="320"/>
      <c r="C6" s="320"/>
      <c r="D6" s="83"/>
      <c r="E6" s="83"/>
      <c r="F6" s="83"/>
      <c r="G6" s="128"/>
      <c r="H6" s="126"/>
    </row>
    <row r="7" spans="1:8" ht="16.75" customHeight="1" x14ac:dyDescent="0.3">
      <c r="A7" s="129" t="s">
        <v>4</v>
      </c>
      <c r="B7" s="321" t="s">
        <v>5</v>
      </c>
      <c r="C7" s="322"/>
      <c r="D7" s="130" t="s">
        <v>6</v>
      </c>
      <c r="E7" s="321" t="s">
        <v>7</v>
      </c>
      <c r="F7" s="321"/>
      <c r="G7" s="131" t="s">
        <v>6</v>
      </c>
      <c r="H7" s="126"/>
    </row>
    <row r="8" spans="1:8" ht="16.75" customHeight="1" x14ac:dyDescent="0.3">
      <c r="A8" s="132"/>
      <c r="B8" s="5" t="s">
        <v>8</v>
      </c>
      <c r="C8" s="74" t="s">
        <v>9</v>
      </c>
      <c r="D8" s="3" t="s">
        <v>10</v>
      </c>
      <c r="E8" s="5" t="s">
        <v>8</v>
      </c>
      <c r="F8" s="74" t="s">
        <v>9</v>
      </c>
      <c r="G8" s="133" t="s">
        <v>10</v>
      </c>
      <c r="H8" s="126"/>
    </row>
    <row r="9" spans="1:8" ht="16.75" customHeight="1" x14ac:dyDescent="0.3">
      <c r="A9" s="134" t="s">
        <v>156</v>
      </c>
      <c r="B9" s="61"/>
      <c r="C9" s="39"/>
      <c r="D9" s="83"/>
      <c r="E9" s="61"/>
      <c r="F9" s="39"/>
      <c r="G9" s="128"/>
      <c r="H9" s="126"/>
    </row>
    <row r="10" spans="1:8" ht="16.75" customHeight="1" x14ac:dyDescent="0.3">
      <c r="A10" s="135" t="s">
        <v>236</v>
      </c>
      <c r="B10" s="136">
        <v>762000000</v>
      </c>
      <c r="C10" s="137">
        <v>982000000</v>
      </c>
      <c r="D10" s="138">
        <f>IF(C10=0,0,IF(ABS((B10-C10)/C10)&gt;=1,0,((B10-C10)/ABS(C10))))</f>
        <v>-0.22403258655804481</v>
      </c>
      <c r="E10" s="136">
        <v>3154000000</v>
      </c>
      <c r="F10" s="137">
        <v>4094000000</v>
      </c>
      <c r="G10" s="139">
        <f>IF(F10=0,0,IF(ABS((E10-F10)/F10)&gt;=1,0,((E10-F10)/ABS(F10))))</f>
        <v>-0.22960429897410845</v>
      </c>
      <c r="H10" s="126"/>
    </row>
    <row r="11" spans="1:8" ht="16.75" customHeight="1" x14ac:dyDescent="0.3">
      <c r="A11" s="140" t="s">
        <v>237</v>
      </c>
      <c r="B11" s="22">
        <v>736000000</v>
      </c>
      <c r="C11" s="23">
        <v>776000000</v>
      </c>
      <c r="D11" s="141">
        <f>IF(C11=0,0,IF(ABS((B11-C11)/C11)&gt;=1,0,((B11-C11)/ABS(C11))))</f>
        <v>-5.1546391752577317E-2</v>
      </c>
      <c r="E11" s="22">
        <v>2562000000</v>
      </c>
      <c r="F11" s="23">
        <v>2869000000</v>
      </c>
      <c r="G11" s="139">
        <f>IF(F11=0,0,IF(ABS((E11-F11)/F11)&gt;=1,0,((E11-F11)/ABS(F11))))</f>
        <v>-0.10700592540955037</v>
      </c>
      <c r="H11" s="126"/>
    </row>
    <row r="12" spans="1:8" ht="16.75" customHeight="1" x14ac:dyDescent="0.3">
      <c r="A12" s="142" t="s">
        <v>161</v>
      </c>
      <c r="B12" s="87">
        <v>1498000000</v>
      </c>
      <c r="C12" s="88">
        <v>1758000000</v>
      </c>
      <c r="D12" s="138">
        <f>IF(C12=0,0,IF(ABS((B12-C12)/C12)&gt;=1,0,((B12-C12)/ABS(C12))))</f>
        <v>-0.14789533560864618</v>
      </c>
      <c r="E12" s="87">
        <v>5716000000</v>
      </c>
      <c r="F12" s="88">
        <v>6963000000</v>
      </c>
      <c r="G12" s="139">
        <f>IF(F12=0,0,IF(ABS((E12-F12)/F12)&gt;=1,0,((E12-F12)/ABS(F12))))</f>
        <v>-0.17908947292833549</v>
      </c>
      <c r="H12" s="126"/>
    </row>
    <row r="13" spans="1:8" ht="16.75" customHeight="1" x14ac:dyDescent="0.3">
      <c r="A13" s="143"/>
      <c r="B13" s="43"/>
      <c r="C13" s="44"/>
      <c r="D13" s="144"/>
      <c r="E13" s="43"/>
      <c r="F13" s="44"/>
      <c r="G13" s="145"/>
      <c r="H13" s="126"/>
    </row>
    <row r="14" spans="1:8" ht="16.75" customHeight="1" x14ac:dyDescent="0.3">
      <c r="A14" s="146" t="s">
        <v>162</v>
      </c>
      <c r="B14" s="144"/>
      <c r="C14" s="144"/>
      <c r="D14" s="144"/>
      <c r="E14" s="144"/>
      <c r="F14" s="144"/>
      <c r="G14" s="145"/>
      <c r="H14" s="126"/>
    </row>
    <row r="15" spans="1:8" ht="16.75" customHeight="1" x14ac:dyDescent="0.3">
      <c r="A15" s="135" t="s">
        <v>236</v>
      </c>
      <c r="B15" s="147">
        <v>-41000000</v>
      </c>
      <c r="C15" s="148">
        <v>40000000</v>
      </c>
      <c r="D15" s="138">
        <f>IF(C15=0,0,IF(ABS((B15-C15)/C15)&gt;=1,0,((B15-C15)/ABS(C15))))</f>
        <v>0</v>
      </c>
      <c r="E15" s="147">
        <v>-142000000</v>
      </c>
      <c r="F15" s="148">
        <v>83000000</v>
      </c>
      <c r="G15" s="139">
        <f>IF(F15=0,0,IF(ABS((E15-F15)/F15)&gt;=1,0,((E15-F15)/ABS(F15))))</f>
        <v>0</v>
      </c>
      <c r="H15" s="126"/>
    </row>
    <row r="16" spans="1:8" ht="16.75" customHeight="1" x14ac:dyDescent="0.3">
      <c r="A16" s="140" t="s">
        <v>237</v>
      </c>
      <c r="B16" s="22">
        <v>-126000000</v>
      </c>
      <c r="C16" s="23">
        <v>-127000000</v>
      </c>
      <c r="D16" s="138">
        <f>IF(C16=0,0,IF(ABS((B16-C16)/C16)&gt;=1,0,((B16-C16)/ABS(C16))))</f>
        <v>7.874015748031496E-3</v>
      </c>
      <c r="E16" s="22">
        <v>-587000000</v>
      </c>
      <c r="F16" s="23">
        <v>-718000000</v>
      </c>
      <c r="G16" s="139">
        <f>IF(F16=0,0,IF(ABS((E16-F16)/F16)&gt;=1,0,((E16-F16)/ABS(F16))))</f>
        <v>0.18245125348189414</v>
      </c>
      <c r="H16" s="126"/>
    </row>
    <row r="17" spans="1:8" ht="16.75" customHeight="1" x14ac:dyDescent="0.3">
      <c r="A17" s="149" t="s">
        <v>163</v>
      </c>
      <c r="B17" s="28">
        <v>-167000000</v>
      </c>
      <c r="C17" s="29">
        <v>-87000000</v>
      </c>
      <c r="D17" s="138">
        <f>IF(C17=0,0,IF(ABS((B17-C17)/C17)&gt;=1,0,((B17-C17)/ABS(C17))))</f>
        <v>-0.91954022988505746</v>
      </c>
      <c r="E17" s="28">
        <v>-729000000</v>
      </c>
      <c r="F17" s="29">
        <v>-635000000</v>
      </c>
      <c r="G17" s="139">
        <f>IF(F17=0,0,IF(ABS((E17-F17)/F17)&gt;=1,0,((E17-F17)/ABS(F17))))</f>
        <v>-0.14803149606299212</v>
      </c>
      <c r="H17" s="126"/>
    </row>
    <row r="18" spans="1:8" ht="16.75" customHeight="1" x14ac:dyDescent="0.3">
      <c r="A18" s="150"/>
      <c r="B18" s="151"/>
      <c r="C18" s="152"/>
      <c r="D18" s="153"/>
      <c r="E18" s="151"/>
      <c r="F18" s="152"/>
      <c r="G18" s="154"/>
      <c r="H18" s="126"/>
    </row>
    <row r="19" spans="1:8" ht="16.75" customHeight="1" x14ac:dyDescent="0.3">
      <c r="A19" s="126"/>
      <c r="B19" s="126"/>
      <c r="C19" s="126"/>
      <c r="D19" s="126"/>
      <c r="E19" s="126"/>
      <c r="F19" s="126"/>
      <c r="G19" s="126"/>
    </row>
    <row r="20" spans="1:8" ht="16.75" customHeight="1" x14ac:dyDescent="0.3">
      <c r="A20" s="343" t="s">
        <v>236</v>
      </c>
      <c r="B20" s="316"/>
      <c r="C20" s="316"/>
      <c r="D20" s="316"/>
      <c r="E20" s="316"/>
      <c r="F20" s="316"/>
      <c r="G20" s="316"/>
    </row>
    <row r="21" spans="1:8" ht="16.75" customHeight="1" x14ac:dyDescent="0.25"/>
    <row r="22" spans="1:8" ht="16.75" customHeight="1" x14ac:dyDescent="0.3">
      <c r="A22" s="335" t="s">
        <v>238</v>
      </c>
      <c r="B22" s="316"/>
      <c r="C22" s="316"/>
      <c r="D22" s="316"/>
      <c r="E22" s="316"/>
      <c r="F22" s="316"/>
      <c r="G22" s="316"/>
    </row>
    <row r="23" spans="1:8" ht="16.75" customHeight="1" x14ac:dyDescent="0.25"/>
    <row r="24" spans="1:8" ht="16.75" customHeight="1" x14ac:dyDescent="0.3">
      <c r="A24" s="317" t="s">
        <v>239</v>
      </c>
      <c r="B24" s="318"/>
      <c r="C24" s="318"/>
      <c r="D24" s="318"/>
      <c r="E24" s="318"/>
      <c r="F24" s="318"/>
      <c r="G24" s="319"/>
      <c r="H24" s="126"/>
    </row>
    <row r="25" spans="1:8" ht="16.75" customHeight="1" x14ac:dyDescent="0.3">
      <c r="A25" s="127" t="s">
        <v>39</v>
      </c>
      <c r="B25" s="39"/>
      <c r="C25" s="39"/>
      <c r="D25" s="83"/>
      <c r="E25" s="75"/>
      <c r="F25" s="41"/>
      <c r="G25" s="156"/>
      <c r="H25" s="155"/>
    </row>
    <row r="26" spans="1:8" ht="16.75" customHeight="1" x14ac:dyDescent="0.3">
      <c r="A26" s="129" t="s">
        <v>4</v>
      </c>
      <c r="B26" s="321" t="s">
        <v>5</v>
      </c>
      <c r="C26" s="321"/>
      <c r="D26" s="130" t="s">
        <v>6</v>
      </c>
      <c r="E26" s="321" t="s">
        <v>7</v>
      </c>
      <c r="F26" s="321"/>
      <c r="G26" s="131" t="s">
        <v>6</v>
      </c>
      <c r="H26" s="126"/>
    </row>
    <row r="27" spans="1:8" ht="16.75" customHeight="1" x14ac:dyDescent="0.3">
      <c r="A27" s="132"/>
      <c r="B27" s="5" t="s">
        <v>8</v>
      </c>
      <c r="C27" s="74" t="s">
        <v>9</v>
      </c>
      <c r="D27" s="3" t="s">
        <v>10</v>
      </c>
      <c r="E27" s="5" t="s">
        <v>8</v>
      </c>
      <c r="F27" s="74" t="s">
        <v>9</v>
      </c>
      <c r="G27" s="133" t="s">
        <v>10</v>
      </c>
      <c r="H27" s="126"/>
    </row>
    <row r="28" spans="1:8" ht="16.75" customHeight="1" x14ac:dyDescent="0.3">
      <c r="A28" s="157" t="s">
        <v>11</v>
      </c>
      <c r="B28" s="14">
        <v>762000000</v>
      </c>
      <c r="C28" s="24">
        <v>982000000</v>
      </c>
      <c r="D28" s="119">
        <f>IF(C28=0,0,IF(ABS((B28-C28)/C28)&gt;=1,0,((B28-C28)/ABS(C28))))</f>
        <v>-0.22403258655804481</v>
      </c>
      <c r="E28" s="14">
        <v>3154000000</v>
      </c>
      <c r="F28" s="24">
        <v>4094000000</v>
      </c>
      <c r="G28" s="158">
        <f>IF(F28=0,0,IF(ABS((E28-F28)/F28)&gt;=1,0,((E28-F28)/ABS(F28))))</f>
        <v>-0.22960429897410845</v>
      </c>
      <c r="H28" s="126"/>
    </row>
    <row r="29" spans="1:8" ht="16.75" customHeight="1" x14ac:dyDescent="0.3">
      <c r="A29" s="134"/>
      <c r="B29" s="71"/>
      <c r="C29" s="41"/>
      <c r="D29" s="144"/>
      <c r="E29" s="71"/>
      <c r="F29" s="41"/>
      <c r="G29" s="145"/>
      <c r="H29" s="126"/>
    </row>
    <row r="30" spans="1:8" ht="16.75" customHeight="1" x14ac:dyDescent="0.3">
      <c r="A30" s="146" t="s">
        <v>15</v>
      </c>
      <c r="B30" s="144"/>
      <c r="C30" s="144"/>
      <c r="D30" s="144"/>
      <c r="E30" s="144"/>
      <c r="F30" s="144"/>
      <c r="G30" s="145"/>
      <c r="H30" s="126"/>
    </row>
    <row r="31" spans="1:8" ht="16.75" customHeight="1" x14ac:dyDescent="0.3">
      <c r="A31" s="159" t="s">
        <v>166</v>
      </c>
      <c r="B31" s="147">
        <v>681000000</v>
      </c>
      <c r="C31" s="148">
        <v>780000000</v>
      </c>
      <c r="D31" s="138">
        <f t="shared" ref="D31:D36" si="0">IF(C31=0,0,IF(ABS((B31-C31)/C31)&gt;=1,0,((B31-C31)/ABS(C31))))</f>
        <v>-0.12692307692307692</v>
      </c>
      <c r="E31" s="147">
        <v>2800000000</v>
      </c>
      <c r="F31" s="148">
        <v>3378000000</v>
      </c>
      <c r="G31" s="139">
        <f t="shared" ref="G31:G36" si="1">IF(F31=0,0,IF(ABS((E31-F31)/F31)&gt;=1,0,((E31-F31)/ABS(F31))))</f>
        <v>-0.17110716400236828</v>
      </c>
      <c r="H31" s="126"/>
    </row>
    <row r="32" spans="1:8" ht="16.75" customHeight="1" x14ac:dyDescent="0.3">
      <c r="A32" s="160" t="s">
        <v>21</v>
      </c>
      <c r="B32" s="22">
        <v>120000000</v>
      </c>
      <c r="C32" s="23">
        <v>164000000</v>
      </c>
      <c r="D32" s="138">
        <f t="shared" si="0"/>
        <v>-0.26829268292682928</v>
      </c>
      <c r="E32" s="22">
        <v>520000000</v>
      </c>
      <c r="F32" s="23">
        <v>660000000</v>
      </c>
      <c r="G32" s="139">
        <f t="shared" si="1"/>
        <v>-0.21212121212121213</v>
      </c>
      <c r="H32" s="126"/>
    </row>
    <row r="33" spans="1:8" ht="16.75" customHeight="1" x14ac:dyDescent="0.3">
      <c r="A33" s="157" t="s">
        <v>22</v>
      </c>
      <c r="B33" s="25">
        <f>+B31+B32</f>
        <v>801000000</v>
      </c>
      <c r="C33" s="26">
        <f>+C31+C32</f>
        <v>944000000</v>
      </c>
      <c r="D33" s="138">
        <f t="shared" si="0"/>
        <v>-0.15148305084745764</v>
      </c>
      <c r="E33" s="25">
        <f>+E31+E32</f>
        <v>3320000000</v>
      </c>
      <c r="F33" s="26">
        <f>+F31+F32</f>
        <v>4038000000</v>
      </c>
      <c r="G33" s="139">
        <f t="shared" si="1"/>
        <v>-0.17781079742446756</v>
      </c>
      <c r="H33" s="126"/>
    </row>
    <row r="34" spans="1:8" ht="16.75" customHeight="1" x14ac:dyDescent="0.3">
      <c r="A34" s="134" t="s">
        <v>23</v>
      </c>
      <c r="B34" s="121">
        <v>-39000000</v>
      </c>
      <c r="C34" s="18">
        <v>38000000</v>
      </c>
      <c r="D34" s="138">
        <f t="shared" si="0"/>
        <v>0</v>
      </c>
      <c r="E34" s="121">
        <v>-166000000</v>
      </c>
      <c r="F34" s="18">
        <v>56000000</v>
      </c>
      <c r="G34" s="139">
        <f t="shared" si="1"/>
        <v>0</v>
      </c>
      <c r="H34" s="126"/>
    </row>
    <row r="35" spans="1:8" ht="16.75" customHeight="1" x14ac:dyDescent="0.3">
      <c r="A35" s="161" t="s">
        <v>25</v>
      </c>
      <c r="B35" s="22">
        <v>-2000000</v>
      </c>
      <c r="C35" s="23">
        <v>2000000</v>
      </c>
      <c r="D35" s="138">
        <f t="shared" si="0"/>
        <v>0</v>
      </c>
      <c r="E35" s="22">
        <v>24000000</v>
      </c>
      <c r="F35" s="23">
        <v>27000000</v>
      </c>
      <c r="G35" s="139">
        <f t="shared" si="1"/>
        <v>-0.1111111111111111</v>
      </c>
      <c r="H35" s="126"/>
    </row>
    <row r="36" spans="1:8" ht="16.75" customHeight="1" x14ac:dyDescent="0.3">
      <c r="A36" s="149" t="s">
        <v>168</v>
      </c>
      <c r="B36" s="28">
        <v>-41000000</v>
      </c>
      <c r="C36" s="29">
        <v>40000000</v>
      </c>
      <c r="D36" s="138">
        <f t="shared" si="0"/>
        <v>0</v>
      </c>
      <c r="E36" s="28">
        <v>-142000000</v>
      </c>
      <c r="F36" s="29">
        <v>83000000</v>
      </c>
      <c r="G36" s="139">
        <f t="shared" si="1"/>
        <v>0</v>
      </c>
      <c r="H36" s="126"/>
    </row>
    <row r="37" spans="1:8" ht="16.75" customHeight="1" x14ac:dyDescent="0.3">
      <c r="A37" s="143"/>
      <c r="B37" s="43"/>
      <c r="C37" s="44"/>
      <c r="D37" s="144"/>
      <c r="E37" s="43"/>
      <c r="F37" s="44"/>
      <c r="G37" s="145"/>
      <c r="H37" s="126"/>
    </row>
    <row r="38" spans="1:8" ht="16.75" customHeight="1" x14ac:dyDescent="0.3">
      <c r="A38" s="162" t="s">
        <v>169</v>
      </c>
      <c r="B38" s="163">
        <f>ROUND(B34/B28,3)</f>
        <v>-5.0999999999999997E-2</v>
      </c>
      <c r="C38" s="164">
        <f>ROUND(C34/C28,3)</f>
        <v>3.9E-2</v>
      </c>
      <c r="D38" s="165">
        <f>((B38-C38)*10000)</f>
        <v>-900</v>
      </c>
      <c r="E38" s="163">
        <f>ROUND(+E34/E28,3)</f>
        <v>-5.2999999999999999E-2</v>
      </c>
      <c r="F38" s="164">
        <f>ROUND(+F34/F28,3)</f>
        <v>1.4E-2</v>
      </c>
      <c r="G38" s="166">
        <f>+(E38-F38)*10000</f>
        <v>-670</v>
      </c>
      <c r="H38" s="126"/>
    </row>
    <row r="39" spans="1:8" ht="16.75" customHeight="1" x14ac:dyDescent="0.3">
      <c r="A39" s="275"/>
      <c r="B39" s="275"/>
      <c r="C39" s="275"/>
      <c r="D39" s="275"/>
      <c r="E39" s="242"/>
      <c r="F39" s="275"/>
      <c r="G39" s="275"/>
    </row>
    <row r="40" spans="1:8" ht="16.75" customHeight="1" x14ac:dyDescent="0.3">
      <c r="A40" s="317" t="s">
        <v>140</v>
      </c>
      <c r="B40" s="318"/>
      <c r="C40" s="318"/>
      <c r="D40" s="318"/>
      <c r="E40" s="318"/>
      <c r="F40" s="318"/>
      <c r="G40" s="319"/>
      <c r="H40" s="275"/>
    </row>
    <row r="41" spans="1:8" ht="16.75" customHeight="1" x14ac:dyDescent="0.3">
      <c r="A41" s="127" t="s">
        <v>141</v>
      </c>
      <c r="B41" s="39"/>
      <c r="C41" s="39"/>
      <c r="D41" s="83"/>
      <c r="E41" s="75"/>
      <c r="F41" s="39"/>
      <c r="G41" s="128"/>
      <c r="H41" s="126"/>
    </row>
    <row r="42" spans="1:8" ht="16.75" customHeight="1" x14ac:dyDescent="0.3">
      <c r="A42" s="129" t="s">
        <v>4</v>
      </c>
      <c r="B42" s="144"/>
      <c r="C42" s="144"/>
      <c r="D42" s="144"/>
      <c r="E42" s="321" t="s">
        <v>142</v>
      </c>
      <c r="F42" s="322"/>
      <c r="G42" s="131" t="s">
        <v>6</v>
      </c>
      <c r="H42" s="126"/>
    </row>
    <row r="43" spans="1:8" ht="16.75" customHeight="1" x14ac:dyDescent="0.3">
      <c r="A43" s="132"/>
      <c r="B43" s="144"/>
      <c r="C43" s="144"/>
      <c r="D43" s="144"/>
      <c r="E43" s="120">
        <v>2020</v>
      </c>
      <c r="F43" s="74" t="s">
        <v>9</v>
      </c>
      <c r="G43" s="133" t="s">
        <v>10</v>
      </c>
      <c r="H43" s="126"/>
    </row>
    <row r="44" spans="1:8" ht="16.75" customHeight="1" x14ac:dyDescent="0.3">
      <c r="A44" s="149" t="s">
        <v>240</v>
      </c>
      <c r="B44" s="68"/>
      <c r="C44" s="85"/>
      <c r="D44" s="85"/>
      <c r="E44" s="81">
        <v>10942000</v>
      </c>
      <c r="F44" s="82">
        <v>13331000</v>
      </c>
      <c r="G44" s="276">
        <f>IF(F44=0,0,IF(ABS((E44-F44)/F44)&gt;=1,0,((E44-F44)/ABS(F44))))</f>
        <v>-0.1792063611131948</v>
      </c>
      <c r="H44" s="126"/>
    </row>
    <row r="45" spans="1:8" ht="16.75" customHeight="1" x14ac:dyDescent="0.3">
      <c r="A45" s="198"/>
      <c r="B45" s="86"/>
      <c r="C45" s="86"/>
      <c r="D45" s="86"/>
      <c r="E45" s="95"/>
      <c r="F45" s="86"/>
      <c r="G45" s="199"/>
      <c r="H45" s="126"/>
    </row>
    <row r="46" spans="1:8" ht="16.75" customHeight="1" x14ac:dyDescent="0.3">
      <c r="A46" s="129"/>
      <c r="B46" s="321" t="s">
        <v>5</v>
      </c>
      <c r="C46" s="321"/>
      <c r="D46" s="130" t="s">
        <v>6</v>
      </c>
      <c r="E46" s="321" t="s">
        <v>7</v>
      </c>
      <c r="F46" s="321"/>
      <c r="G46" s="131" t="s">
        <v>6</v>
      </c>
      <c r="H46" s="126"/>
    </row>
    <row r="47" spans="1:8" ht="16.75" customHeight="1" x14ac:dyDescent="0.3">
      <c r="A47" s="132"/>
      <c r="B47" s="5" t="s">
        <v>8</v>
      </c>
      <c r="C47" s="74" t="s">
        <v>9</v>
      </c>
      <c r="D47" s="3" t="s">
        <v>10</v>
      </c>
      <c r="E47" s="120">
        <v>2020</v>
      </c>
      <c r="F47" s="74" t="s">
        <v>9</v>
      </c>
      <c r="G47" s="133" t="s">
        <v>10</v>
      </c>
      <c r="H47" s="126"/>
    </row>
    <row r="48" spans="1:8" ht="16.75" customHeight="1" x14ac:dyDescent="0.3">
      <c r="A48" s="213" t="s">
        <v>241</v>
      </c>
      <c r="B48" s="201">
        <v>49000</v>
      </c>
      <c r="C48" s="202">
        <v>25000</v>
      </c>
      <c r="D48" s="277">
        <f>IF(C48=0,0,IF(ABS((B48-C48)/C48)&gt;=1,0,((B48-C48)/ABS(C48))))</f>
        <v>0.96</v>
      </c>
      <c r="E48" s="201">
        <v>-148000</v>
      </c>
      <c r="F48" s="202">
        <v>-285000</v>
      </c>
      <c r="G48" s="278">
        <f>IF(F48=0,0,IF(ABS((E48-F48)/F48)&gt;=1,0,((E48-F48)/ABS(F48))))</f>
        <v>0.48070175438596491</v>
      </c>
      <c r="H48" s="126"/>
    </row>
    <row r="49" spans="1:8" ht="16.75" customHeight="1" x14ac:dyDescent="0.3">
      <c r="A49" s="20"/>
      <c r="B49" s="204"/>
      <c r="C49" s="239"/>
      <c r="D49" s="239"/>
      <c r="E49" s="182"/>
      <c r="F49" s="239"/>
      <c r="G49" s="205"/>
      <c r="H49" s="97"/>
    </row>
    <row r="50" spans="1:8" ht="14.25" customHeight="1" x14ac:dyDescent="0.25">
      <c r="A50" s="344" t="s">
        <v>282</v>
      </c>
      <c r="B50" s="345"/>
      <c r="C50" s="345"/>
      <c r="D50" s="345"/>
      <c r="E50" s="345"/>
      <c r="F50" s="345"/>
      <c r="G50" s="345"/>
    </row>
  </sheetData>
  <mergeCells count="16">
    <mergeCell ref="A40:G40"/>
    <mergeCell ref="E42:F42"/>
    <mergeCell ref="E46:F46"/>
    <mergeCell ref="B46:C46"/>
    <mergeCell ref="A50:G50"/>
    <mergeCell ref="A20:G20"/>
    <mergeCell ref="A24:G24"/>
    <mergeCell ref="A22:G22"/>
    <mergeCell ref="B26:C26"/>
    <mergeCell ref="E26:F26"/>
    <mergeCell ref="A1:G1"/>
    <mergeCell ref="A3:G3"/>
    <mergeCell ref="B6:C6"/>
    <mergeCell ref="B7:C7"/>
    <mergeCell ref="A5:G5"/>
    <mergeCell ref="E7:F7"/>
  </mergeCells>
  <printOptions horizontalCentered="1"/>
  <pageMargins left="0.75" right="0.75" top="0.5" bottom="0.5" header="0.5" footer="0.5"/>
  <pageSetup scale="83"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0"/>
  <sheetViews>
    <sheetView showRuler="0" zoomScaleNormal="100" workbookViewId="0">
      <selection sqref="A1:F1"/>
    </sheetView>
  </sheetViews>
  <sheetFormatPr defaultColWidth="13.7265625" defaultRowHeight="12.5" x14ac:dyDescent="0.25"/>
  <cols>
    <col min="1" max="1" width="43.7265625" customWidth="1"/>
    <col min="2" max="7" width="9.7265625" customWidth="1"/>
    <col min="8" max="8" width="6.1796875" customWidth="1"/>
  </cols>
  <sheetData>
    <row r="1" spans="1:8" ht="15" customHeight="1" x14ac:dyDescent="0.3">
      <c r="A1" s="343" t="s">
        <v>242</v>
      </c>
      <c r="B1" s="316"/>
      <c r="C1" s="316"/>
      <c r="D1" s="316"/>
      <c r="E1" s="316"/>
      <c r="F1" s="316"/>
    </row>
    <row r="2" spans="1:8" ht="15" customHeight="1" x14ac:dyDescent="0.25"/>
    <row r="3" spans="1:8" ht="15" customHeight="1" x14ac:dyDescent="0.3">
      <c r="A3" s="335" t="s">
        <v>243</v>
      </c>
      <c r="B3" s="316"/>
      <c r="C3" s="316"/>
      <c r="D3" s="316"/>
      <c r="E3" s="316"/>
      <c r="F3" s="316"/>
    </row>
    <row r="4" spans="1:8" ht="15" customHeight="1" x14ac:dyDescent="0.25"/>
    <row r="5" spans="1:8" ht="15" customHeight="1" x14ac:dyDescent="0.3">
      <c r="A5" s="317" t="s">
        <v>244</v>
      </c>
      <c r="B5" s="318"/>
      <c r="C5" s="318"/>
      <c r="D5" s="318"/>
      <c r="E5" s="318"/>
      <c r="F5" s="318"/>
      <c r="G5" s="319"/>
      <c r="H5" s="126"/>
    </row>
    <row r="6" spans="1:8" ht="15" customHeight="1" x14ac:dyDescent="0.3">
      <c r="A6" s="127" t="s">
        <v>39</v>
      </c>
      <c r="B6" s="320"/>
      <c r="C6" s="320"/>
      <c r="D6" s="83"/>
      <c r="E6" s="41"/>
      <c r="F6" s="41"/>
      <c r="G6" s="156"/>
      <c r="H6" s="126"/>
    </row>
    <row r="7" spans="1:8" ht="15" customHeight="1" x14ac:dyDescent="0.3">
      <c r="A7" s="129" t="s">
        <v>4</v>
      </c>
      <c r="B7" s="321" t="s">
        <v>5</v>
      </c>
      <c r="C7" s="321"/>
      <c r="D7" s="130" t="s">
        <v>6</v>
      </c>
      <c r="E7" s="321" t="s">
        <v>7</v>
      </c>
      <c r="F7" s="321"/>
      <c r="G7" s="131" t="s">
        <v>6</v>
      </c>
      <c r="H7" s="126"/>
    </row>
    <row r="8" spans="1:8" ht="15" customHeight="1" x14ac:dyDescent="0.3">
      <c r="A8" s="132"/>
      <c r="B8" s="5" t="s">
        <v>8</v>
      </c>
      <c r="C8" s="74" t="s">
        <v>9</v>
      </c>
      <c r="D8" s="3" t="s">
        <v>10</v>
      </c>
      <c r="E8" s="5" t="s">
        <v>8</v>
      </c>
      <c r="F8" s="74" t="s">
        <v>9</v>
      </c>
      <c r="G8" s="133" t="s">
        <v>10</v>
      </c>
      <c r="H8" s="126"/>
    </row>
    <row r="9" spans="1:8" ht="15" customHeight="1" x14ac:dyDescent="0.3">
      <c r="A9" s="134" t="s">
        <v>11</v>
      </c>
      <c r="B9" s="71"/>
      <c r="C9" s="71"/>
      <c r="D9" s="83"/>
      <c r="E9" s="71"/>
      <c r="F9" s="71"/>
      <c r="G9" s="128"/>
      <c r="H9" s="126"/>
    </row>
    <row r="10" spans="1:8" ht="15" customHeight="1" x14ac:dyDescent="0.3">
      <c r="A10" s="135" t="s">
        <v>213</v>
      </c>
      <c r="B10" s="136">
        <v>459000000</v>
      </c>
      <c r="C10" s="137">
        <v>487000000</v>
      </c>
      <c r="D10" s="138">
        <f>IF(C10=0,0,IF(ABS((B10-C10)/C10)&gt;=1,0,((B10-C10)/ABS(C10))))</f>
        <v>-5.7494866529774126E-2</v>
      </c>
      <c r="E10" s="136">
        <v>1656000000</v>
      </c>
      <c r="F10" s="137">
        <v>1863000000</v>
      </c>
      <c r="G10" s="139">
        <f>IF(F10=0,0,IF(ABS((E10-F10)/F10)&gt;=1,0,((E10-F10)/ABS(F10))))</f>
        <v>-0.1111111111111111</v>
      </c>
      <c r="H10" s="126"/>
    </row>
    <row r="11" spans="1:8" ht="15" customHeight="1" x14ac:dyDescent="0.3">
      <c r="A11" s="140" t="s">
        <v>214</v>
      </c>
      <c r="B11" s="22">
        <v>277000000</v>
      </c>
      <c r="C11" s="23">
        <v>289000000</v>
      </c>
      <c r="D11" s="138">
        <f>IF(C11=0,0,IF(ABS((B11-C11)/C11)&gt;=1,0,((B11-C11)/ABS(C11))))</f>
        <v>-4.1522491349480967E-2</v>
      </c>
      <c r="E11" s="22">
        <v>906000000</v>
      </c>
      <c r="F11" s="23">
        <v>1006000000</v>
      </c>
      <c r="G11" s="139">
        <f>IF(F11=0,0,IF(ABS((E11-F11)/F11)&gt;=1,0,((E11-F11)/ABS(F11))))</f>
        <v>-9.9403578528827044E-2</v>
      </c>
      <c r="H11" s="126"/>
    </row>
    <row r="12" spans="1:8" ht="15" customHeight="1" x14ac:dyDescent="0.3">
      <c r="A12" s="279" t="s">
        <v>14</v>
      </c>
      <c r="B12" s="121">
        <v>736000000</v>
      </c>
      <c r="C12" s="18">
        <v>776000000</v>
      </c>
      <c r="D12" s="138">
        <f>IF(C12=0,0,IF(ABS((B12-C12)/C12)&gt;=1,0,((B12-C12)/ABS(C12))))</f>
        <v>-5.1546391752577317E-2</v>
      </c>
      <c r="E12" s="121">
        <v>2562000000</v>
      </c>
      <c r="F12" s="18">
        <v>2869000000</v>
      </c>
      <c r="G12" s="139">
        <f>IF(F12=0,0,IF(ABS((E12-F12)/F12)&gt;=1,0,((E12-F12)/ABS(F12))))</f>
        <v>-0.10700592540955037</v>
      </c>
      <c r="H12" s="126"/>
    </row>
    <row r="13" spans="1:8" ht="15" customHeight="1" x14ac:dyDescent="0.3">
      <c r="A13" s="146"/>
      <c r="B13" s="144"/>
      <c r="C13" s="144"/>
      <c r="D13" s="144"/>
      <c r="E13" s="144"/>
      <c r="F13" s="144"/>
      <c r="G13" s="145"/>
      <c r="H13" s="126"/>
    </row>
    <row r="14" spans="1:8" ht="15" customHeight="1" x14ac:dyDescent="0.3">
      <c r="A14" s="146" t="s">
        <v>15</v>
      </c>
      <c r="B14" s="144"/>
      <c r="C14" s="144"/>
      <c r="D14" s="144"/>
      <c r="E14" s="144"/>
      <c r="F14" s="144"/>
      <c r="G14" s="145"/>
      <c r="H14" s="126"/>
    </row>
    <row r="15" spans="1:8" ht="15" customHeight="1" x14ac:dyDescent="0.3">
      <c r="A15" s="159" t="s">
        <v>166</v>
      </c>
      <c r="B15" s="147">
        <v>722000000</v>
      </c>
      <c r="C15" s="148">
        <v>773000000</v>
      </c>
      <c r="D15" s="138">
        <f t="shared" ref="D15:D20" si="0">IF(C15=0,0,IF(ABS((B15-C15)/C15)&gt;=1,0,((B15-C15)/ABS(C15))))</f>
        <v>-6.5976714100905567E-2</v>
      </c>
      <c r="E15" s="147">
        <v>2636000000</v>
      </c>
      <c r="F15" s="148">
        <v>3085000000</v>
      </c>
      <c r="G15" s="139">
        <f t="shared" ref="G15:G20" si="1">IF(F15=0,0,IF(ABS((E15-F15)/F15)&gt;=1,0,((E15-F15)/ABS(F15))))</f>
        <v>-0.14554294975688817</v>
      </c>
      <c r="H15" s="126"/>
    </row>
    <row r="16" spans="1:8" ht="15" customHeight="1" x14ac:dyDescent="0.3">
      <c r="A16" s="160" t="s">
        <v>21</v>
      </c>
      <c r="B16" s="22">
        <v>140000000</v>
      </c>
      <c r="C16" s="23">
        <v>130000000</v>
      </c>
      <c r="D16" s="138">
        <f t="shared" si="0"/>
        <v>7.6923076923076927E-2</v>
      </c>
      <c r="E16" s="22">
        <v>513000000</v>
      </c>
      <c r="F16" s="23">
        <v>502000000</v>
      </c>
      <c r="G16" s="139">
        <f t="shared" si="1"/>
        <v>2.1912350597609563E-2</v>
      </c>
      <c r="H16" s="126"/>
    </row>
    <row r="17" spans="1:8" ht="15" customHeight="1" x14ac:dyDescent="0.3">
      <c r="A17" s="173" t="s">
        <v>22</v>
      </c>
      <c r="B17" s="25">
        <f>+B15+B16</f>
        <v>862000000</v>
      </c>
      <c r="C17" s="26">
        <f>+C15+C16</f>
        <v>903000000</v>
      </c>
      <c r="D17" s="138">
        <f t="shared" si="0"/>
        <v>-4.5404208194905871E-2</v>
      </c>
      <c r="E17" s="25">
        <f>+E15+E16</f>
        <v>3149000000</v>
      </c>
      <c r="F17" s="26">
        <f>+F15+F16</f>
        <v>3587000000</v>
      </c>
      <c r="G17" s="139">
        <f t="shared" si="1"/>
        <v>-0.12210761081683859</v>
      </c>
      <c r="H17" s="126"/>
    </row>
    <row r="18" spans="1:8" ht="15" customHeight="1" x14ac:dyDescent="0.3">
      <c r="A18" s="134" t="s">
        <v>23</v>
      </c>
      <c r="B18" s="121">
        <v>-126000000</v>
      </c>
      <c r="C18" s="18">
        <v>-127000000</v>
      </c>
      <c r="D18" s="138">
        <f t="shared" si="0"/>
        <v>7.874015748031496E-3</v>
      </c>
      <c r="E18" s="121">
        <v>-587000000</v>
      </c>
      <c r="F18" s="18">
        <v>-718000000</v>
      </c>
      <c r="G18" s="139">
        <f t="shared" si="1"/>
        <v>0.18245125348189414</v>
      </c>
      <c r="H18" s="126"/>
    </row>
    <row r="19" spans="1:8" ht="15" customHeight="1" x14ac:dyDescent="0.3">
      <c r="A19" s="161" t="s">
        <v>245</v>
      </c>
      <c r="B19" s="22">
        <v>0</v>
      </c>
      <c r="C19" s="23">
        <v>0</v>
      </c>
      <c r="D19" s="138">
        <f t="shared" si="0"/>
        <v>0</v>
      </c>
      <c r="E19" s="22">
        <v>0</v>
      </c>
      <c r="F19" s="23">
        <v>0</v>
      </c>
      <c r="G19" s="139">
        <f t="shared" si="1"/>
        <v>0</v>
      </c>
      <c r="H19" s="126"/>
    </row>
    <row r="20" spans="1:8" ht="15" customHeight="1" thickBot="1" x14ac:dyDescent="0.35">
      <c r="A20" s="149" t="s">
        <v>168</v>
      </c>
      <c r="B20" s="28">
        <v>-126000000</v>
      </c>
      <c r="C20" s="29">
        <v>-127000000</v>
      </c>
      <c r="D20" s="138">
        <f t="shared" si="0"/>
        <v>7.874015748031496E-3</v>
      </c>
      <c r="E20" s="28">
        <v>-587000000</v>
      </c>
      <c r="F20" s="29">
        <v>-718000000</v>
      </c>
      <c r="G20" s="139">
        <f t="shared" si="1"/>
        <v>0.18245125348189414</v>
      </c>
      <c r="H20" s="126"/>
    </row>
    <row r="21" spans="1:8" ht="15" customHeight="1" thickTop="1" x14ac:dyDescent="0.3">
      <c r="A21" s="143"/>
      <c r="B21" s="43"/>
      <c r="C21" s="44"/>
      <c r="D21" s="144"/>
      <c r="E21" s="43"/>
      <c r="F21" s="44"/>
      <c r="G21" s="145"/>
      <c r="H21" s="126"/>
    </row>
    <row r="22" spans="1:8" ht="15" customHeight="1" x14ac:dyDescent="0.3">
      <c r="A22" s="162" t="s">
        <v>169</v>
      </c>
      <c r="B22" s="163">
        <f>ROUND(B18/B12,3)</f>
        <v>-0.17100000000000001</v>
      </c>
      <c r="C22" s="163">
        <f>ROUND(C18/C12,3)</f>
        <v>-0.16400000000000001</v>
      </c>
      <c r="D22" s="165">
        <f>((B22-C22)*10000)</f>
        <v>-70.000000000000057</v>
      </c>
      <c r="E22" s="163">
        <f>ROUND(E18/E12,3)</f>
        <v>-0.22900000000000001</v>
      </c>
      <c r="F22" s="163">
        <f>ROUND(F18/F12,3)</f>
        <v>-0.25</v>
      </c>
      <c r="G22" s="166">
        <f>((E22-F22)*10000)</f>
        <v>209.99999999999991</v>
      </c>
      <c r="H22" s="126"/>
    </row>
    <row r="23" spans="1:8" ht="15" customHeight="1" x14ac:dyDescent="0.3">
      <c r="A23" s="346"/>
      <c r="B23" s="346"/>
      <c r="C23" s="346"/>
      <c r="D23" s="346"/>
      <c r="E23" s="280"/>
      <c r="F23" s="280"/>
      <c r="G23" s="280"/>
    </row>
    <row r="24" spans="1:8" ht="15" customHeight="1" x14ac:dyDescent="0.3">
      <c r="A24" s="317" t="s">
        <v>140</v>
      </c>
      <c r="B24" s="318"/>
      <c r="C24" s="318"/>
      <c r="D24" s="318"/>
      <c r="E24" s="318"/>
      <c r="F24" s="318"/>
      <c r="G24" s="319"/>
      <c r="H24" s="126"/>
    </row>
    <row r="25" spans="1:8" ht="15" customHeight="1" x14ac:dyDescent="0.3">
      <c r="A25" s="127" t="s">
        <v>141</v>
      </c>
      <c r="B25" s="320"/>
      <c r="C25" s="320"/>
      <c r="D25" s="83"/>
      <c r="E25" s="41"/>
      <c r="F25" s="41"/>
      <c r="G25" s="156"/>
      <c r="H25" s="126"/>
    </row>
    <row r="26" spans="1:8" ht="15" customHeight="1" x14ac:dyDescent="0.3">
      <c r="A26" s="129" t="s">
        <v>4</v>
      </c>
      <c r="B26" s="144"/>
      <c r="C26" s="144"/>
      <c r="D26" s="144"/>
      <c r="E26" s="321" t="s">
        <v>142</v>
      </c>
      <c r="F26" s="321"/>
      <c r="G26" s="131" t="s">
        <v>6</v>
      </c>
      <c r="H26" s="126"/>
    </row>
    <row r="27" spans="1:8" ht="15" customHeight="1" x14ac:dyDescent="0.3">
      <c r="A27" s="132"/>
      <c r="B27" s="144"/>
      <c r="C27" s="144"/>
      <c r="D27" s="144"/>
      <c r="E27" s="76" t="s">
        <v>8</v>
      </c>
      <c r="F27" s="74" t="s">
        <v>9</v>
      </c>
      <c r="G27" s="133" t="s">
        <v>10</v>
      </c>
      <c r="H27" s="126"/>
    </row>
    <row r="28" spans="1:8" ht="15" customHeight="1" x14ac:dyDescent="0.3">
      <c r="A28" s="134" t="s">
        <v>246</v>
      </c>
      <c r="B28" s="71"/>
      <c r="C28" s="41"/>
      <c r="D28" s="83"/>
      <c r="E28" s="71"/>
      <c r="F28" s="41"/>
      <c r="G28" s="128"/>
      <c r="H28" s="126"/>
    </row>
    <row r="29" spans="1:8" ht="15" customHeight="1" x14ac:dyDescent="0.3">
      <c r="A29" s="135" t="s">
        <v>171</v>
      </c>
      <c r="B29" s="144"/>
      <c r="C29" s="144"/>
      <c r="D29" s="144"/>
      <c r="E29" s="189">
        <v>4696000</v>
      </c>
      <c r="F29" s="190">
        <v>5103000</v>
      </c>
      <c r="G29" s="139">
        <f>IF(F29=0,0,IF(ABS((E29-F29)/F29)&gt;=1,0,((E29-F29)/ABS(F29))))</f>
        <v>-7.9757005682931606E-2</v>
      </c>
      <c r="H29" s="126"/>
    </row>
    <row r="30" spans="1:8" ht="15" customHeight="1" x14ac:dyDescent="0.3">
      <c r="A30" s="135" t="s">
        <v>172</v>
      </c>
      <c r="B30" s="144"/>
      <c r="C30" s="144"/>
      <c r="D30" s="144"/>
      <c r="E30" s="189">
        <v>13758000</v>
      </c>
      <c r="F30" s="190">
        <v>13584000</v>
      </c>
      <c r="G30" s="139">
        <f>IF(F30=0,0,IF(ABS((E30-F30)/F30)&gt;=1,0,((E30-F30)/ABS(F30))))</f>
        <v>1.2809187279151944E-2</v>
      </c>
      <c r="H30" s="126"/>
    </row>
    <row r="31" spans="1:8" ht="15" customHeight="1" x14ac:dyDescent="0.3">
      <c r="A31" s="140" t="s">
        <v>173</v>
      </c>
      <c r="B31" s="144"/>
      <c r="C31" s="144"/>
      <c r="D31" s="144"/>
      <c r="E31" s="77">
        <v>489000</v>
      </c>
      <c r="F31" s="78">
        <v>472000</v>
      </c>
      <c r="G31" s="139">
        <f>IF(F31=0,0,IF(ABS((E31-F31)/F31)&gt;=1,0,((E31-F31)/ABS(F31))))</f>
        <v>3.6016949152542374E-2</v>
      </c>
      <c r="H31" s="126"/>
    </row>
    <row r="32" spans="1:8" ht="15" customHeight="1" x14ac:dyDescent="0.3">
      <c r="A32" s="196" t="s">
        <v>247</v>
      </c>
      <c r="B32" s="68"/>
      <c r="C32" s="85"/>
      <c r="D32" s="85"/>
      <c r="E32" s="81">
        <v>18943000</v>
      </c>
      <c r="F32" s="82">
        <v>19159000</v>
      </c>
      <c r="G32" s="139">
        <f>IF(F32=0,0,IF(ABS((E32-F32)/F32)&gt;=1,0,((E32-F32)/ABS(F32))))</f>
        <v>-1.1274074847330236E-2</v>
      </c>
      <c r="H32" s="126"/>
    </row>
    <row r="33" spans="1:8" ht="15" customHeight="1" x14ac:dyDescent="0.3">
      <c r="A33" s="198"/>
      <c r="B33" s="86"/>
      <c r="C33" s="86"/>
      <c r="D33" s="86"/>
      <c r="E33" s="86"/>
      <c r="F33" s="86"/>
      <c r="G33" s="145"/>
      <c r="H33" s="126"/>
    </row>
    <row r="34" spans="1:8" ht="15" customHeight="1" x14ac:dyDescent="0.3">
      <c r="A34" s="129"/>
      <c r="B34" s="321" t="s">
        <v>5</v>
      </c>
      <c r="C34" s="321"/>
      <c r="D34" s="130" t="s">
        <v>6</v>
      </c>
      <c r="E34" s="321" t="s">
        <v>7</v>
      </c>
      <c r="F34" s="321"/>
      <c r="G34" s="131" t="s">
        <v>6</v>
      </c>
      <c r="H34" s="126"/>
    </row>
    <row r="35" spans="1:8" ht="15" customHeight="1" x14ac:dyDescent="0.3">
      <c r="A35" s="132"/>
      <c r="B35" s="5" t="s">
        <v>8</v>
      </c>
      <c r="C35" s="74" t="s">
        <v>9</v>
      </c>
      <c r="D35" s="3" t="s">
        <v>10</v>
      </c>
      <c r="E35" s="5" t="s">
        <v>8</v>
      </c>
      <c r="F35" s="74" t="s">
        <v>9</v>
      </c>
      <c r="G35" s="133" t="s">
        <v>10</v>
      </c>
      <c r="H35" s="126"/>
    </row>
    <row r="36" spans="1:8" ht="15" customHeight="1" x14ac:dyDescent="0.3">
      <c r="A36" s="134" t="s">
        <v>248</v>
      </c>
      <c r="B36" s="71"/>
      <c r="C36" s="41"/>
      <c r="D36" s="83"/>
      <c r="E36" s="71"/>
      <c r="F36" s="41"/>
      <c r="G36" s="128"/>
      <c r="H36" s="126"/>
    </row>
    <row r="37" spans="1:8" ht="15" customHeight="1" x14ac:dyDescent="0.3">
      <c r="A37" s="135" t="s">
        <v>171</v>
      </c>
      <c r="B37" s="189">
        <v>-14000</v>
      </c>
      <c r="C37" s="190">
        <v>-249000</v>
      </c>
      <c r="D37" s="138">
        <f>IF(C37=0,0,IF(ABS((B37-C37)/C37)&gt;=1,0,((B37-C37)/ABS(C37))))</f>
        <v>0.94377510040160639</v>
      </c>
      <c r="E37" s="189">
        <v>-407000</v>
      </c>
      <c r="F37" s="190">
        <v>-608000</v>
      </c>
      <c r="G37" s="139">
        <f>IF(F37=0,0,IF(ABS((E37-F37)/F37)&gt;=1,0,((E37-F37)/ABS(F37))))</f>
        <v>0.33059210526315791</v>
      </c>
      <c r="H37" s="126"/>
    </row>
    <row r="38" spans="1:8" ht="15" customHeight="1" x14ac:dyDescent="0.3">
      <c r="A38" s="135" t="s">
        <v>172</v>
      </c>
      <c r="B38" s="189">
        <v>509000</v>
      </c>
      <c r="C38" s="190">
        <v>736000</v>
      </c>
      <c r="D38" s="138">
        <f>IF(C38=0,0,IF(ABS((B38-C38)/C38)&gt;=1,0,((B38-C38)/ABS(C38))))</f>
        <v>-0.30842391304347827</v>
      </c>
      <c r="E38" s="189">
        <v>174000</v>
      </c>
      <c r="F38" s="190">
        <v>1919000</v>
      </c>
      <c r="G38" s="139">
        <f>IF(F38=0,0,IF(ABS((E38-F38)/F38)&gt;=1,0,((E38-F38)/ABS(F38))))</f>
        <v>-0.90932777488275141</v>
      </c>
      <c r="H38" s="126"/>
    </row>
    <row r="39" spans="1:8" ht="15" customHeight="1" x14ac:dyDescent="0.3">
      <c r="A39" s="140" t="s">
        <v>173</v>
      </c>
      <c r="B39" s="77">
        <v>34000</v>
      </c>
      <c r="C39" s="78">
        <v>53000</v>
      </c>
      <c r="D39" s="138">
        <f>IF(C39=0,0,IF(ABS((B39-C39)/C39)&gt;=1,0,((B39-C39)/ABS(C39))))</f>
        <v>-0.35849056603773582</v>
      </c>
      <c r="E39" s="77">
        <v>118000</v>
      </c>
      <c r="F39" s="78">
        <v>219000</v>
      </c>
      <c r="G39" s="139">
        <f>IF(F39=0,0,IF(ABS((E39-F39)/F39)&gt;=1,0,((E39-F39)/ABS(F39))))</f>
        <v>-0.46118721461187212</v>
      </c>
      <c r="H39" s="126"/>
    </row>
    <row r="40" spans="1:8" ht="15" customHeight="1" thickBot="1" x14ac:dyDescent="0.35">
      <c r="A40" s="281" t="s">
        <v>249</v>
      </c>
      <c r="B40" s="282">
        <v>529000</v>
      </c>
      <c r="C40" s="283">
        <v>540000</v>
      </c>
      <c r="D40" s="284">
        <f>IF(C40=0,0,IF(ABS((B40-C40)/C40)&gt;=1,0,((B40-C40)/ABS(C40))))</f>
        <v>-2.0370370370370372E-2</v>
      </c>
      <c r="E40" s="282">
        <v>-115000</v>
      </c>
      <c r="F40" s="283">
        <v>1530000</v>
      </c>
      <c r="G40" s="285">
        <f>IF(F40=0,0,IF(ABS((E40-F40)/F40)&gt;=1,0,((E40-F40)/ABS(F40))))</f>
        <v>0</v>
      </c>
      <c r="H40" s="126"/>
    </row>
    <row r="41" spans="1:8" ht="15" customHeight="1" thickTop="1" x14ac:dyDescent="0.3">
      <c r="A41" s="37"/>
      <c r="B41" s="238"/>
      <c r="C41" s="238"/>
      <c r="D41" s="239"/>
      <c r="E41" s="238"/>
      <c r="F41" s="238"/>
      <c r="G41" s="240"/>
      <c r="H41" s="97"/>
    </row>
    <row r="42" spans="1:8" ht="18" customHeight="1" x14ac:dyDescent="0.25">
      <c r="A42" s="344" t="s">
        <v>285</v>
      </c>
      <c r="B42" s="345"/>
      <c r="C42" s="345"/>
      <c r="D42" s="345"/>
      <c r="E42" s="345"/>
      <c r="F42" s="345"/>
      <c r="G42" s="345"/>
    </row>
    <row r="43" spans="1:8" ht="15" customHeight="1" x14ac:dyDescent="0.25"/>
    <row r="44" spans="1:8" ht="15" customHeight="1" x14ac:dyDescent="0.3">
      <c r="A44" s="343" t="s">
        <v>250</v>
      </c>
      <c r="B44" s="316"/>
      <c r="C44" s="316"/>
      <c r="D44" s="316"/>
      <c r="E44" s="316"/>
      <c r="F44" s="316"/>
    </row>
    <row r="45" spans="1:8" ht="15" customHeight="1" x14ac:dyDescent="0.25"/>
    <row r="46" spans="1:8" ht="39.25" customHeight="1" x14ac:dyDescent="0.3">
      <c r="A46" s="342" t="s">
        <v>251</v>
      </c>
      <c r="B46" s="316"/>
      <c r="C46" s="316"/>
      <c r="D46" s="316"/>
      <c r="E46" s="316"/>
      <c r="F46" s="316"/>
      <c r="G46" s="316"/>
    </row>
    <row r="47" spans="1:8" ht="15" customHeight="1" x14ac:dyDescent="0.25"/>
    <row r="48" spans="1:8" ht="15" customHeight="1" x14ac:dyDescent="0.3">
      <c r="A48" s="317" t="s">
        <v>252</v>
      </c>
      <c r="B48" s="318"/>
      <c r="C48" s="318"/>
      <c r="D48" s="318"/>
      <c r="E48" s="318"/>
      <c r="F48" s="318"/>
      <c r="G48" s="319"/>
      <c r="H48" s="126"/>
    </row>
    <row r="49" spans="1:8" ht="15" customHeight="1" x14ac:dyDescent="0.3">
      <c r="A49" s="127" t="s">
        <v>39</v>
      </c>
      <c r="B49" s="320"/>
      <c r="C49" s="320"/>
      <c r="D49" s="83"/>
      <c r="E49" s="83"/>
      <c r="F49" s="83"/>
      <c r="G49" s="128"/>
      <c r="H49" s="126"/>
    </row>
    <row r="50" spans="1:8" ht="15" customHeight="1" x14ac:dyDescent="0.3">
      <c r="A50" s="129" t="s">
        <v>4</v>
      </c>
      <c r="B50" s="321" t="s">
        <v>5</v>
      </c>
      <c r="C50" s="321"/>
      <c r="D50" s="130" t="s">
        <v>6</v>
      </c>
      <c r="E50" s="321" t="s">
        <v>7</v>
      </c>
      <c r="F50" s="321"/>
      <c r="G50" s="131" t="s">
        <v>6</v>
      </c>
      <c r="H50" s="126"/>
    </row>
    <row r="51" spans="1:8" ht="15" customHeight="1" x14ac:dyDescent="0.3">
      <c r="A51" s="132"/>
      <c r="B51" s="5" t="s">
        <v>8</v>
      </c>
      <c r="C51" s="74" t="s">
        <v>9</v>
      </c>
      <c r="D51" s="3" t="s">
        <v>10</v>
      </c>
      <c r="E51" s="5" t="s">
        <v>8</v>
      </c>
      <c r="F51" s="74" t="s">
        <v>9</v>
      </c>
      <c r="G51" s="133" t="s">
        <v>10</v>
      </c>
      <c r="H51" s="126"/>
    </row>
    <row r="52" spans="1:8" ht="15" customHeight="1" x14ac:dyDescent="0.3">
      <c r="A52" s="134" t="s">
        <v>11</v>
      </c>
      <c r="B52" s="71"/>
      <c r="C52" s="71"/>
      <c r="D52" s="83"/>
      <c r="E52" s="71"/>
      <c r="F52" s="71"/>
      <c r="G52" s="128"/>
      <c r="H52" s="168"/>
    </row>
    <row r="53" spans="1:8" ht="15" customHeight="1" x14ac:dyDescent="0.3">
      <c r="A53" s="135" t="s">
        <v>217</v>
      </c>
      <c r="B53" s="136">
        <v>1111000000</v>
      </c>
      <c r="C53" s="137">
        <v>1126000000</v>
      </c>
      <c r="D53" s="138">
        <f>IF(C53=0,0,IF(ABS((B53-C53)/C53)&gt;0.995,0,((B53-C53)/C53)))</f>
        <v>-1.3321492007104795E-2</v>
      </c>
      <c r="E53" s="136">
        <v>3941000000</v>
      </c>
      <c r="F53" s="137">
        <v>4566000000</v>
      </c>
      <c r="G53" s="139">
        <f>IF(F53=0,0,IF(ABS((E53-F53)/F53)&gt;0.995,0,((E53-F53)/F53)))</f>
        <v>-0.13688129653964082</v>
      </c>
      <c r="H53" s="168"/>
    </row>
    <row r="54" spans="1:8" ht="15" customHeight="1" x14ac:dyDescent="0.3">
      <c r="A54" s="135" t="s">
        <v>253</v>
      </c>
      <c r="B54" s="147">
        <v>603000000</v>
      </c>
      <c r="C54" s="148">
        <v>502000000</v>
      </c>
      <c r="D54" s="138">
        <f>IF(C54=0,0,IF(ABS((B54-C54)/C54)&gt;0.995,0,((B54-C54)/C54)))</f>
        <v>0.20119521912350596</v>
      </c>
      <c r="E54" s="147">
        <v>1718000000</v>
      </c>
      <c r="F54" s="148">
        <v>1672000000</v>
      </c>
      <c r="G54" s="139">
        <f>IF(F54=0,0,IF(ABS((E54-F54)/F54)&gt;0.995,0,((E54-F54)/F54)))</f>
        <v>2.751196172248804E-2</v>
      </c>
      <c r="H54" s="168"/>
    </row>
    <row r="55" spans="1:8" ht="15" customHeight="1" x14ac:dyDescent="0.3">
      <c r="A55" s="135" t="s">
        <v>254</v>
      </c>
      <c r="B55" s="147">
        <v>741000000</v>
      </c>
      <c r="C55" s="148">
        <v>607000000</v>
      </c>
      <c r="D55" s="138">
        <f>IF(C55=0,0,IF(ABS((B55-C55)/C55)&gt;0.995,0,((B55-C55)/C55)))</f>
        <v>0.22075782537067545</v>
      </c>
      <c r="E55" s="147">
        <v>2089000000</v>
      </c>
      <c r="F55" s="148">
        <v>2022000000</v>
      </c>
      <c r="G55" s="139">
        <f>IF(F55=0,0,IF(ABS((E55-F55)/F55)&gt;0.995,0,((E55-F55)/F55)))</f>
        <v>3.3135509396636995E-2</v>
      </c>
      <c r="H55" s="168"/>
    </row>
    <row r="56" spans="1:8" ht="15" customHeight="1" x14ac:dyDescent="0.3">
      <c r="A56" s="135" t="s">
        <v>255</v>
      </c>
      <c r="B56" s="147">
        <v>122000000</v>
      </c>
      <c r="C56" s="148">
        <v>116000000</v>
      </c>
      <c r="D56" s="138">
        <f>IF(C56=0,0,IF(ABS((B56-C56)/C56)&gt;0.995,0,((B56-C56)/C56)))</f>
        <v>5.1724137931034482E-2</v>
      </c>
      <c r="E56" s="147">
        <v>386000000</v>
      </c>
      <c r="F56" s="148">
        <v>382000000</v>
      </c>
      <c r="G56" s="139">
        <f>IF(F56=0,0,IF(ABS((E56-F56)/F56)&gt;0.995,0,((E56-F56)/F56)))</f>
        <v>1.0471204188481676E-2</v>
      </c>
      <c r="H56" s="168"/>
    </row>
    <row r="57" spans="1:8" ht="15" customHeight="1" x14ac:dyDescent="0.3">
      <c r="A57" s="140" t="s">
        <v>256</v>
      </c>
      <c r="B57" s="22">
        <v>-603000000</v>
      </c>
      <c r="C57" s="23">
        <v>-502000000</v>
      </c>
      <c r="D57" s="138">
        <f>IF(C57=0,0,IF(ABS((B57-C57)/ABS(C57))&gt;0.995,0,((B57-C57)/ABS(C57))))</f>
        <v>-0.20119521912350596</v>
      </c>
      <c r="E57" s="22">
        <v>-1718000000</v>
      </c>
      <c r="F57" s="23">
        <v>-1672000000</v>
      </c>
      <c r="G57" s="139">
        <f>IF(F57=0,0,IF(ABS((E57-F57)/ABS(F57))&gt;0.995,0,((E57-F57)/ABS(F57))))</f>
        <v>-2.751196172248804E-2</v>
      </c>
      <c r="H57" s="168"/>
    </row>
    <row r="58" spans="1:8" ht="15" customHeight="1" thickBot="1" x14ac:dyDescent="0.35">
      <c r="A58" s="286" t="s">
        <v>257</v>
      </c>
      <c r="B58" s="215">
        <v>1974000000</v>
      </c>
      <c r="C58" s="287">
        <v>1849000000</v>
      </c>
      <c r="D58" s="284">
        <f>IF(C58=0,0,IF(ABS((B58-C58)/C58)&gt;0.995,0,((B58-C58)/C58)))</f>
        <v>6.7604110329908054E-2</v>
      </c>
      <c r="E58" s="215">
        <v>6416000000</v>
      </c>
      <c r="F58" s="287">
        <v>6970000000</v>
      </c>
      <c r="G58" s="285">
        <f>IF(F58=0,0,IF(ABS((E58-F58)/F58)&gt;0.995,0,((E58-F58)/F58)))</f>
        <v>-7.9483500717360114E-2</v>
      </c>
      <c r="H58" s="168"/>
    </row>
    <row r="59" spans="1:8" ht="15" customHeight="1" thickTop="1" x14ac:dyDescent="0.3">
      <c r="A59" s="162"/>
      <c r="B59" s="311"/>
      <c r="C59" s="312"/>
      <c r="D59" s="153"/>
      <c r="E59" s="311"/>
      <c r="F59" s="312"/>
      <c r="G59" s="154"/>
      <c r="H59" s="168"/>
    </row>
    <row r="60" spans="1:8" x14ac:dyDescent="0.25">
      <c r="A60" s="168"/>
      <c r="B60" s="168"/>
      <c r="C60" s="168"/>
      <c r="D60" s="168"/>
      <c r="E60" s="168"/>
      <c r="F60" s="168"/>
      <c r="G60" s="168"/>
    </row>
  </sheetData>
  <mergeCells count="19">
    <mergeCell ref="A44:F44"/>
    <mergeCell ref="A42:G42"/>
    <mergeCell ref="A48:G48"/>
    <mergeCell ref="A46:G46"/>
    <mergeCell ref="B50:C50"/>
    <mergeCell ref="B49:C49"/>
    <mergeCell ref="E50:F50"/>
    <mergeCell ref="A24:G24"/>
    <mergeCell ref="A23:D23"/>
    <mergeCell ref="B25:C25"/>
    <mergeCell ref="E26:F26"/>
    <mergeCell ref="E34:F34"/>
    <mergeCell ref="B34:C34"/>
    <mergeCell ref="A1:F1"/>
    <mergeCell ref="A3:F3"/>
    <mergeCell ref="B6:C6"/>
    <mergeCell ref="B7:C7"/>
    <mergeCell ref="A5:G5"/>
    <mergeCell ref="E7:F7"/>
  </mergeCells>
  <printOptions horizontalCentered="1"/>
  <pageMargins left="0.75" right="0.75" top="0.5" bottom="0.5" header="0.5" footer="0.5"/>
  <pageSetup scale="78" orientation="portrait" r:id="rId1"/>
  <tableParts count="9">
    <tablePart r:id="rId2"/>
    <tablePart r:id="rId3"/>
    <tablePart r:id="rId4"/>
    <tablePart r:id="rId5"/>
    <tablePart r:id="rId6"/>
    <tablePart r:id="rId7"/>
    <tablePart r:id="rId8"/>
    <tablePart r:id="rId9"/>
    <tablePart r:id="rId10"/>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8"/>
  <sheetViews>
    <sheetView showRuler="0" zoomScaleNormal="100" workbookViewId="0">
      <selection sqref="A1:H1"/>
    </sheetView>
  </sheetViews>
  <sheetFormatPr defaultColWidth="13.7265625" defaultRowHeight="12.5" x14ac:dyDescent="0.25"/>
  <cols>
    <col min="1" max="1" width="28.7265625" customWidth="1"/>
    <col min="2" max="2" width="11.7265625" customWidth="1"/>
    <col min="3" max="3" width="11.26953125" customWidth="1"/>
    <col min="4" max="4" width="11" customWidth="1"/>
    <col min="5" max="6" width="14.1796875" customWidth="1"/>
    <col min="7" max="7" width="14.81640625" customWidth="1"/>
    <col min="8" max="8" width="19.1796875" customWidth="1"/>
  </cols>
  <sheetData>
    <row r="1" spans="1:9" ht="15" customHeight="1" x14ac:dyDescent="0.3">
      <c r="A1" s="343" t="s">
        <v>258</v>
      </c>
      <c r="B1" s="316"/>
      <c r="C1" s="316"/>
      <c r="D1" s="316"/>
      <c r="E1" s="316"/>
      <c r="F1" s="316"/>
      <c r="G1" s="316"/>
      <c r="H1" s="316"/>
    </row>
    <row r="2" spans="1:9" ht="15" customHeight="1" x14ac:dyDescent="0.25"/>
    <row r="3" spans="1:9" ht="15" customHeight="1" x14ac:dyDescent="0.3">
      <c r="A3" s="317" t="s">
        <v>259</v>
      </c>
      <c r="B3" s="318"/>
      <c r="C3" s="318"/>
      <c r="D3" s="318"/>
      <c r="E3" s="318"/>
      <c r="F3" s="318"/>
      <c r="G3" s="318"/>
      <c r="H3" s="319"/>
      <c r="I3" s="168"/>
    </row>
    <row r="4" spans="1:9" ht="15" customHeight="1" x14ac:dyDescent="0.3">
      <c r="A4" s="127" t="s">
        <v>39</v>
      </c>
      <c r="B4" s="125"/>
      <c r="C4" s="125"/>
      <c r="D4" s="125"/>
      <c r="E4" s="125"/>
      <c r="F4" s="125"/>
      <c r="G4" s="125"/>
      <c r="H4" s="288"/>
      <c r="I4" s="168"/>
    </row>
    <row r="5" spans="1:9" ht="15" customHeight="1" x14ac:dyDescent="0.3">
      <c r="A5" s="129" t="s">
        <v>4</v>
      </c>
      <c r="B5" s="144"/>
      <c r="C5" s="144"/>
      <c r="D5" s="144"/>
      <c r="E5" s="144"/>
      <c r="F5" s="144"/>
      <c r="G5" s="144"/>
      <c r="H5" s="145"/>
      <c r="I5" s="168"/>
    </row>
    <row r="6" spans="1:9" ht="15" customHeight="1" x14ac:dyDescent="0.35">
      <c r="A6" s="289">
        <v>44196</v>
      </c>
      <c r="B6" s="144"/>
      <c r="C6" s="144"/>
      <c r="D6" s="144"/>
      <c r="E6" s="144"/>
      <c r="F6" s="144"/>
      <c r="G6" s="144"/>
      <c r="H6" s="145"/>
      <c r="I6" s="168"/>
    </row>
    <row r="7" spans="1:9" ht="37.5" customHeight="1" x14ac:dyDescent="0.3">
      <c r="A7" s="187"/>
      <c r="B7" s="122" t="s">
        <v>260</v>
      </c>
      <c r="C7" s="122" t="s">
        <v>261</v>
      </c>
      <c r="D7" s="122" t="s">
        <v>262</v>
      </c>
      <c r="E7" s="122" t="s">
        <v>263</v>
      </c>
      <c r="F7" s="122" t="s">
        <v>264</v>
      </c>
      <c r="G7" s="122" t="s">
        <v>265</v>
      </c>
      <c r="H7" s="290" t="s">
        <v>266</v>
      </c>
      <c r="I7" s="168"/>
    </row>
    <row r="8" spans="1:9" ht="15" customHeight="1" x14ac:dyDescent="0.3">
      <c r="A8" s="134" t="s">
        <v>267</v>
      </c>
      <c r="B8" s="71"/>
      <c r="C8" s="71"/>
      <c r="D8" s="71"/>
      <c r="E8" s="71"/>
      <c r="F8" s="71"/>
      <c r="G8" s="71"/>
      <c r="H8" s="291"/>
      <c r="I8" s="168"/>
    </row>
    <row r="9" spans="1:9" ht="15" customHeight="1" x14ac:dyDescent="0.3">
      <c r="A9" s="171" t="s">
        <v>157</v>
      </c>
      <c r="B9" s="136">
        <v>20119000000</v>
      </c>
      <c r="C9" s="136">
        <v>13023000000</v>
      </c>
      <c r="D9" s="136">
        <v>7096000000</v>
      </c>
      <c r="E9" s="136">
        <v>2008000000</v>
      </c>
      <c r="F9" s="136">
        <v>5088000000</v>
      </c>
      <c r="G9" s="136">
        <v>0</v>
      </c>
      <c r="H9" s="292">
        <v>5088000000</v>
      </c>
      <c r="I9" s="168"/>
    </row>
    <row r="10" spans="1:9" ht="15" customHeight="1" x14ac:dyDescent="0.3">
      <c r="A10" s="171" t="s">
        <v>158</v>
      </c>
      <c r="B10" s="147">
        <v>7168000000</v>
      </c>
      <c r="C10" s="147">
        <v>6549000000</v>
      </c>
      <c r="D10" s="147">
        <v>619000000</v>
      </c>
      <c r="E10" s="147">
        <v>521000000</v>
      </c>
      <c r="F10" s="147">
        <v>98000000</v>
      </c>
      <c r="G10" s="147">
        <v>0</v>
      </c>
      <c r="H10" s="293">
        <v>98000000</v>
      </c>
      <c r="I10" s="168"/>
    </row>
    <row r="11" spans="1:9" ht="15" customHeight="1" x14ac:dyDescent="0.3">
      <c r="A11" s="171" t="s">
        <v>159</v>
      </c>
      <c r="B11" s="147">
        <v>3116000000</v>
      </c>
      <c r="C11" s="147">
        <v>2012000000</v>
      </c>
      <c r="D11" s="147">
        <v>1104000000</v>
      </c>
      <c r="E11" s="147">
        <v>738000000</v>
      </c>
      <c r="F11" s="147">
        <v>366000000</v>
      </c>
      <c r="G11" s="147">
        <v>0</v>
      </c>
      <c r="H11" s="293">
        <v>366000000</v>
      </c>
      <c r="I11" s="168"/>
    </row>
    <row r="12" spans="1:9" ht="15" customHeight="1" x14ac:dyDescent="0.3">
      <c r="A12" s="172" t="s">
        <v>160</v>
      </c>
      <c r="B12" s="22">
        <v>6319000000</v>
      </c>
      <c r="C12" s="22">
        <v>3993000000</v>
      </c>
      <c r="D12" s="22">
        <v>2326000000</v>
      </c>
      <c r="E12" s="22">
        <v>1320000000</v>
      </c>
      <c r="F12" s="22">
        <v>1006000000</v>
      </c>
      <c r="G12" s="22">
        <v>0</v>
      </c>
      <c r="H12" s="294">
        <v>1006000000</v>
      </c>
      <c r="I12" s="168"/>
    </row>
    <row r="13" spans="1:9" ht="15" customHeight="1" x14ac:dyDescent="0.3">
      <c r="A13" s="187" t="s">
        <v>268</v>
      </c>
      <c r="B13" s="25">
        <v>36722000000</v>
      </c>
      <c r="C13" s="25">
        <v>25577000000</v>
      </c>
      <c r="D13" s="25">
        <v>11145000000</v>
      </c>
      <c r="E13" s="25">
        <v>4587000000</v>
      </c>
      <c r="F13" s="25">
        <v>6558000000</v>
      </c>
      <c r="G13" s="25">
        <v>0</v>
      </c>
      <c r="H13" s="295">
        <v>6558000000</v>
      </c>
      <c r="I13" s="168"/>
    </row>
    <row r="14" spans="1:9" ht="15" customHeight="1" x14ac:dyDescent="0.3">
      <c r="A14" s="134" t="s">
        <v>269</v>
      </c>
      <c r="B14" s="58"/>
      <c r="C14" s="58"/>
      <c r="D14" s="58"/>
      <c r="E14" s="58"/>
      <c r="F14" s="58"/>
      <c r="G14" s="58"/>
      <c r="H14" s="296"/>
      <c r="I14" s="168"/>
    </row>
    <row r="15" spans="1:9" ht="15" customHeight="1" x14ac:dyDescent="0.3">
      <c r="A15" s="171" t="s">
        <v>217</v>
      </c>
      <c r="B15" s="147">
        <v>3242000000</v>
      </c>
      <c r="C15" s="147">
        <v>1809000000</v>
      </c>
      <c r="D15" s="147">
        <v>1433000000</v>
      </c>
      <c r="E15" s="147">
        <v>70000000</v>
      </c>
      <c r="F15" s="147">
        <v>1363000000</v>
      </c>
      <c r="G15" s="147">
        <v>-2000000</v>
      </c>
      <c r="H15" s="293">
        <v>1361000000</v>
      </c>
      <c r="I15" s="168"/>
    </row>
    <row r="16" spans="1:9" ht="15" customHeight="1" x14ac:dyDescent="0.3">
      <c r="A16" s="171" t="s">
        <v>226</v>
      </c>
      <c r="B16" s="147">
        <v>1903000000</v>
      </c>
      <c r="C16" s="147">
        <v>1792000000</v>
      </c>
      <c r="D16" s="147">
        <v>111000000</v>
      </c>
      <c r="E16" s="147">
        <v>25000000</v>
      </c>
      <c r="F16" s="147">
        <v>86000000</v>
      </c>
      <c r="G16" s="147">
        <v>1000000</v>
      </c>
      <c r="H16" s="293">
        <v>87000000</v>
      </c>
      <c r="I16" s="168"/>
    </row>
    <row r="17" spans="1:9" ht="15" customHeight="1" x14ac:dyDescent="0.3">
      <c r="A17" s="171" t="s">
        <v>219</v>
      </c>
      <c r="B17" s="147">
        <v>3247000000</v>
      </c>
      <c r="C17" s="147">
        <v>2411000000</v>
      </c>
      <c r="D17" s="147">
        <v>836000000</v>
      </c>
      <c r="E17" s="147">
        <v>45000000</v>
      </c>
      <c r="F17" s="147">
        <v>791000000</v>
      </c>
      <c r="G17" s="147">
        <v>-20000000</v>
      </c>
      <c r="H17" s="293">
        <v>771000000</v>
      </c>
      <c r="I17" s="168"/>
    </row>
    <row r="18" spans="1:9" ht="15" customHeight="1" x14ac:dyDescent="0.3">
      <c r="A18" s="172" t="s">
        <v>220</v>
      </c>
      <c r="B18" s="22">
        <v>162000000</v>
      </c>
      <c r="C18" s="22">
        <v>-177000000</v>
      </c>
      <c r="D18" s="22">
        <v>339000000</v>
      </c>
      <c r="E18" s="22">
        <v>37000000</v>
      </c>
      <c r="F18" s="22">
        <v>302000000</v>
      </c>
      <c r="G18" s="22">
        <v>8000000</v>
      </c>
      <c r="H18" s="294">
        <v>310000000</v>
      </c>
      <c r="I18" s="168"/>
    </row>
    <row r="19" spans="1:9" ht="15" customHeight="1" x14ac:dyDescent="0.3">
      <c r="A19" s="187" t="s">
        <v>270</v>
      </c>
      <c r="B19" s="25">
        <v>8554000000</v>
      </c>
      <c r="C19" s="25">
        <v>5835000000</v>
      </c>
      <c r="D19" s="25">
        <v>2719000000</v>
      </c>
      <c r="E19" s="25">
        <v>177000000</v>
      </c>
      <c r="F19" s="25">
        <v>2542000000</v>
      </c>
      <c r="G19" s="25">
        <v>-13000000</v>
      </c>
      <c r="H19" s="295">
        <v>2529000000</v>
      </c>
      <c r="I19" s="168"/>
    </row>
    <row r="20" spans="1:9" ht="15" customHeight="1" x14ac:dyDescent="0.3">
      <c r="A20" s="134" t="s">
        <v>271</v>
      </c>
      <c r="B20" s="58"/>
      <c r="C20" s="58"/>
      <c r="D20" s="58"/>
      <c r="E20" s="58"/>
      <c r="F20" s="58"/>
      <c r="G20" s="58"/>
      <c r="H20" s="296"/>
      <c r="I20" s="168"/>
    </row>
    <row r="21" spans="1:9" ht="15" customHeight="1" x14ac:dyDescent="0.3">
      <c r="A21" s="171" t="s">
        <v>236</v>
      </c>
      <c r="B21" s="147">
        <v>762000000</v>
      </c>
      <c r="C21" s="147">
        <v>681000000</v>
      </c>
      <c r="D21" s="147">
        <v>81000000</v>
      </c>
      <c r="E21" s="147">
        <v>120000000</v>
      </c>
      <c r="F21" s="147">
        <v>-39000000</v>
      </c>
      <c r="G21" s="147">
        <v>-2000000</v>
      </c>
      <c r="H21" s="293">
        <v>-41000000</v>
      </c>
      <c r="I21" s="168"/>
    </row>
    <row r="22" spans="1:9" ht="15" customHeight="1" x14ac:dyDescent="0.3">
      <c r="A22" s="172" t="s">
        <v>237</v>
      </c>
      <c r="B22" s="22">
        <v>736000000</v>
      </c>
      <c r="C22" s="22">
        <v>722000000</v>
      </c>
      <c r="D22" s="22">
        <v>14000000</v>
      </c>
      <c r="E22" s="22">
        <v>140000000</v>
      </c>
      <c r="F22" s="22">
        <v>-126000000</v>
      </c>
      <c r="G22" s="22">
        <v>0</v>
      </c>
      <c r="H22" s="294">
        <v>-126000000</v>
      </c>
      <c r="I22" s="168"/>
    </row>
    <row r="23" spans="1:9" ht="15" customHeight="1" x14ac:dyDescent="0.3">
      <c r="A23" s="187" t="s">
        <v>272</v>
      </c>
      <c r="B23" s="25">
        <v>1498000000</v>
      </c>
      <c r="C23" s="25">
        <v>1403000000</v>
      </c>
      <c r="D23" s="25">
        <v>95000000</v>
      </c>
      <c r="E23" s="25">
        <v>260000000</v>
      </c>
      <c r="F23" s="25">
        <v>-165000000</v>
      </c>
      <c r="G23" s="25">
        <v>-2000000</v>
      </c>
      <c r="H23" s="295">
        <v>-167000000</v>
      </c>
      <c r="I23" s="168"/>
    </row>
    <row r="24" spans="1:9" ht="15" customHeight="1" x14ac:dyDescent="0.3">
      <c r="A24" s="196" t="s">
        <v>273</v>
      </c>
      <c r="B24" s="87">
        <v>46774000000</v>
      </c>
      <c r="C24" s="87">
        <v>32815000000</v>
      </c>
      <c r="D24" s="87">
        <v>13959000000</v>
      </c>
      <c r="E24" s="87">
        <v>5024000000</v>
      </c>
      <c r="F24" s="87">
        <v>8935000000</v>
      </c>
      <c r="G24" s="28">
        <v>-15000000</v>
      </c>
      <c r="H24" s="297">
        <v>8920000000</v>
      </c>
      <c r="I24" s="168"/>
    </row>
    <row r="25" spans="1:9" ht="15" customHeight="1" x14ac:dyDescent="0.3">
      <c r="A25" s="231" t="s">
        <v>274</v>
      </c>
      <c r="B25" s="116"/>
      <c r="C25" s="116"/>
      <c r="D25" s="116"/>
      <c r="E25" s="116"/>
      <c r="F25" s="116"/>
      <c r="G25" s="123"/>
      <c r="H25" s="298"/>
      <c r="I25" s="168"/>
    </row>
    <row r="26" spans="1:9" ht="15" customHeight="1" x14ac:dyDescent="0.3">
      <c r="A26" s="171" t="s">
        <v>275</v>
      </c>
      <c r="B26" s="147">
        <v>388000000</v>
      </c>
      <c r="C26" s="147">
        <v>894000000</v>
      </c>
      <c r="D26" s="147">
        <v>-506000000</v>
      </c>
      <c r="E26" s="147">
        <v>52000000</v>
      </c>
      <c r="F26" s="147">
        <v>-558000000</v>
      </c>
      <c r="G26" s="226"/>
      <c r="H26" s="299"/>
      <c r="I26" s="168"/>
    </row>
    <row r="27" spans="1:9" ht="15" customHeight="1" x14ac:dyDescent="0.3">
      <c r="A27" s="171" t="s">
        <v>276</v>
      </c>
      <c r="B27" s="147">
        <v>0</v>
      </c>
      <c r="C27" s="147">
        <v>37000000</v>
      </c>
      <c r="D27" s="147">
        <v>-37000000</v>
      </c>
      <c r="E27" s="147">
        <v>1890000000</v>
      </c>
      <c r="F27" s="147">
        <v>-1927000000</v>
      </c>
      <c r="G27" s="226"/>
      <c r="H27" s="299"/>
      <c r="I27" s="168"/>
    </row>
    <row r="28" spans="1:9" ht="15" customHeight="1" x14ac:dyDescent="0.3">
      <c r="A28" s="171" t="s">
        <v>277</v>
      </c>
      <c r="B28" s="147">
        <v>0</v>
      </c>
      <c r="C28" s="147">
        <v>16617000000</v>
      </c>
      <c r="D28" s="147">
        <v>-16617000000</v>
      </c>
      <c r="E28" s="147">
        <v>14000000</v>
      </c>
      <c r="F28" s="147">
        <v>-16631000000</v>
      </c>
      <c r="G28" s="226"/>
      <c r="H28" s="299"/>
      <c r="I28" s="168"/>
    </row>
    <row r="29" spans="1:9" ht="15" customHeight="1" x14ac:dyDescent="0.3">
      <c r="A29" s="172" t="s">
        <v>278</v>
      </c>
      <c r="B29" s="22">
        <v>-1471000000</v>
      </c>
      <c r="C29" s="22">
        <v>-906000000</v>
      </c>
      <c r="D29" s="22">
        <v>-565000000</v>
      </c>
      <c r="E29" s="22">
        <v>-1000000</v>
      </c>
      <c r="F29" s="22">
        <v>-564000000</v>
      </c>
      <c r="G29" s="226"/>
      <c r="H29" s="299"/>
      <c r="I29" s="168"/>
    </row>
    <row r="30" spans="1:9" ht="15" customHeight="1" x14ac:dyDescent="0.3">
      <c r="A30" s="196" t="s">
        <v>0</v>
      </c>
      <c r="B30" s="28">
        <v>45691000000</v>
      </c>
      <c r="C30" s="28">
        <v>49457000000</v>
      </c>
      <c r="D30" s="28">
        <v>-3766000000</v>
      </c>
      <c r="E30" s="28">
        <v>6979000000</v>
      </c>
      <c r="F30" s="28">
        <v>-10745000000</v>
      </c>
      <c r="G30" s="226"/>
      <c r="H30" s="299"/>
      <c r="I30" s="168"/>
    </row>
    <row r="31" spans="1:9" ht="15" customHeight="1" x14ac:dyDescent="0.3">
      <c r="A31" s="300"/>
      <c r="B31" s="98"/>
      <c r="C31" s="98"/>
      <c r="D31" s="98"/>
      <c r="E31" s="98"/>
      <c r="F31" s="98"/>
      <c r="G31" s="144"/>
      <c r="H31" s="145"/>
      <c r="I31" s="168"/>
    </row>
    <row r="32" spans="1:9" ht="15" customHeight="1" x14ac:dyDescent="0.3">
      <c r="A32" s="301">
        <v>43830</v>
      </c>
      <c r="B32" s="144"/>
      <c r="C32" s="144"/>
      <c r="D32" s="144"/>
      <c r="E32" s="144"/>
      <c r="F32" s="144"/>
      <c r="G32" s="144"/>
      <c r="H32" s="145"/>
      <c r="I32" s="168"/>
    </row>
    <row r="33" spans="1:9" ht="43.4" customHeight="1" x14ac:dyDescent="0.3">
      <c r="A33" s="187"/>
      <c r="B33" s="122" t="s">
        <v>260</v>
      </c>
      <c r="C33" s="122" t="s">
        <v>279</v>
      </c>
      <c r="D33" s="122" t="s">
        <v>262</v>
      </c>
      <c r="E33" s="122" t="s">
        <v>280</v>
      </c>
      <c r="F33" s="122" t="s">
        <v>23</v>
      </c>
      <c r="G33" s="122" t="s">
        <v>265</v>
      </c>
      <c r="H33" s="290" t="s">
        <v>281</v>
      </c>
      <c r="I33" s="168"/>
    </row>
    <row r="34" spans="1:9" ht="15" customHeight="1" x14ac:dyDescent="0.3">
      <c r="A34" s="134" t="s">
        <v>267</v>
      </c>
      <c r="B34" s="71"/>
      <c r="C34" s="71"/>
      <c r="D34" s="71"/>
      <c r="E34" s="71"/>
      <c r="F34" s="71"/>
      <c r="G34" s="71"/>
      <c r="H34" s="291"/>
      <c r="I34" s="168"/>
    </row>
    <row r="35" spans="1:9" ht="15" customHeight="1" x14ac:dyDescent="0.3">
      <c r="A35" s="171" t="s">
        <v>157</v>
      </c>
      <c r="B35" s="137">
        <v>18700000000</v>
      </c>
      <c r="C35" s="137">
        <v>11170000000</v>
      </c>
      <c r="D35" s="137">
        <v>7530000000</v>
      </c>
      <c r="E35" s="137">
        <v>2027000000</v>
      </c>
      <c r="F35" s="137">
        <v>5503000000</v>
      </c>
      <c r="G35" s="137">
        <v>0</v>
      </c>
      <c r="H35" s="207">
        <v>5503000000</v>
      </c>
      <c r="I35" s="168"/>
    </row>
    <row r="36" spans="1:9" ht="15" customHeight="1" x14ac:dyDescent="0.3">
      <c r="A36" s="171" t="s">
        <v>158</v>
      </c>
      <c r="B36" s="148">
        <v>8075000000</v>
      </c>
      <c r="C36" s="148">
        <v>7447000000</v>
      </c>
      <c r="D36" s="148">
        <v>628000000</v>
      </c>
      <c r="E36" s="148">
        <v>589000000</v>
      </c>
      <c r="F36" s="148">
        <v>39000000</v>
      </c>
      <c r="G36" s="148">
        <v>0</v>
      </c>
      <c r="H36" s="209">
        <v>39000000</v>
      </c>
      <c r="I36" s="168"/>
    </row>
    <row r="37" spans="1:9" ht="15" customHeight="1" x14ac:dyDescent="0.3">
      <c r="A37" s="171" t="s">
        <v>159</v>
      </c>
      <c r="B37" s="148">
        <v>3161000000</v>
      </c>
      <c r="C37" s="148">
        <v>1749000000</v>
      </c>
      <c r="D37" s="148">
        <v>1412000000</v>
      </c>
      <c r="E37" s="148">
        <v>726000000</v>
      </c>
      <c r="F37" s="148">
        <v>686000000</v>
      </c>
      <c r="G37" s="148">
        <v>0</v>
      </c>
      <c r="H37" s="209">
        <v>686000000</v>
      </c>
      <c r="I37" s="168"/>
    </row>
    <row r="38" spans="1:9" ht="15" customHeight="1" x14ac:dyDescent="0.3">
      <c r="A38" s="172" t="s">
        <v>160</v>
      </c>
      <c r="B38" s="23">
        <v>6586000000</v>
      </c>
      <c r="C38" s="23">
        <v>4056000000</v>
      </c>
      <c r="D38" s="23">
        <v>2530000000</v>
      </c>
      <c r="E38" s="23">
        <v>1247000000</v>
      </c>
      <c r="F38" s="23">
        <v>1283000000</v>
      </c>
      <c r="G38" s="23">
        <v>0</v>
      </c>
      <c r="H38" s="210">
        <v>1283000000</v>
      </c>
      <c r="I38" s="168"/>
    </row>
    <row r="39" spans="1:9" ht="15" customHeight="1" x14ac:dyDescent="0.3">
      <c r="A39" s="187" t="s">
        <v>268</v>
      </c>
      <c r="B39" s="26">
        <v>36522000000</v>
      </c>
      <c r="C39" s="26">
        <v>24422000000</v>
      </c>
      <c r="D39" s="26">
        <v>12100000000</v>
      </c>
      <c r="E39" s="26">
        <v>4589000000</v>
      </c>
      <c r="F39" s="26">
        <v>7511000000</v>
      </c>
      <c r="G39" s="26">
        <v>0</v>
      </c>
      <c r="H39" s="211">
        <v>7511000000</v>
      </c>
      <c r="I39" s="168"/>
    </row>
    <row r="40" spans="1:9" ht="15" customHeight="1" x14ac:dyDescent="0.3">
      <c r="A40" s="134" t="s">
        <v>269</v>
      </c>
      <c r="B40" s="75"/>
      <c r="C40" s="75"/>
      <c r="D40" s="75"/>
      <c r="E40" s="75"/>
      <c r="F40" s="75"/>
      <c r="G40" s="75"/>
      <c r="H40" s="183"/>
      <c r="I40" s="168"/>
    </row>
    <row r="41" spans="1:9" ht="15" customHeight="1" x14ac:dyDescent="0.3">
      <c r="A41" s="171" t="s">
        <v>217</v>
      </c>
      <c r="B41" s="148">
        <v>3262000000</v>
      </c>
      <c r="C41" s="148">
        <v>1927000000</v>
      </c>
      <c r="D41" s="148">
        <v>1335000000</v>
      </c>
      <c r="E41" s="148">
        <v>68000000</v>
      </c>
      <c r="F41" s="148">
        <v>1267000000</v>
      </c>
      <c r="G41" s="148">
        <v>6000000</v>
      </c>
      <c r="H41" s="209">
        <v>1273000000</v>
      </c>
      <c r="I41" s="168"/>
    </row>
    <row r="42" spans="1:9" ht="15" customHeight="1" x14ac:dyDescent="0.3">
      <c r="A42" s="171" t="s">
        <v>226</v>
      </c>
      <c r="B42" s="148">
        <v>1704000000</v>
      </c>
      <c r="C42" s="148">
        <v>1188000000</v>
      </c>
      <c r="D42" s="148">
        <v>516000000</v>
      </c>
      <c r="E42" s="148">
        <v>35000000</v>
      </c>
      <c r="F42" s="148">
        <v>481000000</v>
      </c>
      <c r="G42" s="148">
        <v>-10000000</v>
      </c>
      <c r="H42" s="209">
        <v>471000000</v>
      </c>
      <c r="I42" s="168"/>
    </row>
    <row r="43" spans="1:9" ht="15" customHeight="1" x14ac:dyDescent="0.3">
      <c r="A43" s="171" t="s">
        <v>219</v>
      </c>
      <c r="B43" s="148">
        <v>4118000000</v>
      </c>
      <c r="C43" s="148">
        <v>3273000000</v>
      </c>
      <c r="D43" s="148">
        <v>845000000</v>
      </c>
      <c r="E43" s="148">
        <v>40000000</v>
      </c>
      <c r="F43" s="148">
        <v>805000000</v>
      </c>
      <c r="G43" s="148">
        <v>-11000000</v>
      </c>
      <c r="H43" s="209">
        <v>794000000</v>
      </c>
      <c r="I43" s="168"/>
    </row>
    <row r="44" spans="1:9" ht="15" customHeight="1" x14ac:dyDescent="0.3">
      <c r="A44" s="172" t="s">
        <v>220</v>
      </c>
      <c r="B44" s="23">
        <v>369000000</v>
      </c>
      <c r="C44" s="23">
        <v>60000000</v>
      </c>
      <c r="D44" s="23">
        <v>309000000</v>
      </c>
      <c r="E44" s="23">
        <v>26000000</v>
      </c>
      <c r="F44" s="23">
        <v>283000000</v>
      </c>
      <c r="G44" s="23">
        <v>38000000</v>
      </c>
      <c r="H44" s="210">
        <v>321000000</v>
      </c>
      <c r="I44" s="168"/>
    </row>
    <row r="45" spans="1:9" ht="15" customHeight="1" x14ac:dyDescent="0.3">
      <c r="A45" s="187" t="s">
        <v>270</v>
      </c>
      <c r="B45" s="26">
        <v>9453000000</v>
      </c>
      <c r="C45" s="26">
        <v>6448000000</v>
      </c>
      <c r="D45" s="26">
        <v>3005000000</v>
      </c>
      <c r="E45" s="26">
        <v>169000000</v>
      </c>
      <c r="F45" s="26">
        <v>2836000000</v>
      </c>
      <c r="G45" s="26">
        <v>23000000</v>
      </c>
      <c r="H45" s="211">
        <v>2859000000</v>
      </c>
      <c r="I45" s="168"/>
    </row>
    <row r="46" spans="1:9" ht="15" customHeight="1" x14ac:dyDescent="0.3">
      <c r="A46" s="134" t="s">
        <v>271</v>
      </c>
      <c r="B46" s="75"/>
      <c r="C46" s="75"/>
      <c r="D46" s="75"/>
      <c r="E46" s="75"/>
      <c r="F46" s="75"/>
      <c r="G46" s="75"/>
      <c r="H46" s="183"/>
      <c r="I46" s="168"/>
    </row>
    <row r="47" spans="1:9" ht="15" customHeight="1" x14ac:dyDescent="0.3">
      <c r="A47" s="171" t="s">
        <v>236</v>
      </c>
      <c r="B47" s="148">
        <v>982000000</v>
      </c>
      <c r="C47" s="148">
        <v>780000000</v>
      </c>
      <c r="D47" s="148">
        <v>202000000</v>
      </c>
      <c r="E47" s="148">
        <v>164000000</v>
      </c>
      <c r="F47" s="148">
        <v>38000000</v>
      </c>
      <c r="G47" s="148">
        <v>2000000</v>
      </c>
      <c r="H47" s="209">
        <v>40000000</v>
      </c>
      <c r="I47" s="168"/>
    </row>
    <row r="48" spans="1:9" ht="15" customHeight="1" x14ac:dyDescent="0.3">
      <c r="A48" s="172" t="s">
        <v>237</v>
      </c>
      <c r="B48" s="23">
        <v>776000000</v>
      </c>
      <c r="C48" s="23">
        <v>773000000</v>
      </c>
      <c r="D48" s="23">
        <v>3000000</v>
      </c>
      <c r="E48" s="23">
        <v>130000000</v>
      </c>
      <c r="F48" s="23">
        <v>-127000000</v>
      </c>
      <c r="G48" s="23">
        <v>0</v>
      </c>
      <c r="H48" s="210">
        <v>-127000000</v>
      </c>
      <c r="I48" s="168"/>
    </row>
    <row r="49" spans="1:9" ht="15" customHeight="1" x14ac:dyDescent="0.3">
      <c r="A49" s="187" t="s">
        <v>272</v>
      </c>
      <c r="B49" s="26">
        <v>1758000000</v>
      </c>
      <c r="C49" s="26">
        <v>1553000000</v>
      </c>
      <c r="D49" s="26">
        <v>205000000</v>
      </c>
      <c r="E49" s="26">
        <v>294000000</v>
      </c>
      <c r="F49" s="26">
        <v>-89000000</v>
      </c>
      <c r="G49" s="26">
        <v>2000000</v>
      </c>
      <c r="H49" s="211">
        <v>-87000000</v>
      </c>
      <c r="I49" s="168"/>
    </row>
    <row r="50" spans="1:9" ht="15" customHeight="1" x14ac:dyDescent="0.3">
      <c r="A50" s="196" t="s">
        <v>273</v>
      </c>
      <c r="B50" s="88">
        <v>47733000000</v>
      </c>
      <c r="C50" s="88">
        <v>32423000000</v>
      </c>
      <c r="D50" s="88">
        <v>15310000000</v>
      </c>
      <c r="E50" s="88">
        <v>5052000000</v>
      </c>
      <c r="F50" s="88">
        <v>10258000000</v>
      </c>
      <c r="G50" s="29">
        <v>25000000</v>
      </c>
      <c r="H50" s="302">
        <v>10283000000</v>
      </c>
      <c r="I50" s="168"/>
    </row>
    <row r="51" spans="1:9" ht="15" customHeight="1" x14ac:dyDescent="0.3">
      <c r="A51" s="231" t="s">
        <v>274</v>
      </c>
      <c r="B51" s="98"/>
      <c r="C51" s="98"/>
      <c r="D51" s="98"/>
      <c r="E51" s="98"/>
      <c r="F51" s="98"/>
      <c r="G51" s="124"/>
      <c r="H51" s="303"/>
      <c r="I51" s="168"/>
    </row>
    <row r="52" spans="1:9" ht="15" customHeight="1" x14ac:dyDescent="0.3">
      <c r="A52" s="171" t="s">
        <v>275</v>
      </c>
      <c r="B52" s="148">
        <v>463000000</v>
      </c>
      <c r="C52" s="148">
        <v>955000000</v>
      </c>
      <c r="D52" s="148">
        <v>-492000000</v>
      </c>
      <c r="E52" s="148">
        <v>126000000</v>
      </c>
      <c r="F52" s="148">
        <v>-618000000</v>
      </c>
      <c r="G52" s="255"/>
      <c r="H52" s="304"/>
      <c r="I52" s="168"/>
    </row>
    <row r="53" spans="1:9" ht="15" customHeight="1" x14ac:dyDescent="0.3">
      <c r="A53" s="171" t="s">
        <v>276</v>
      </c>
      <c r="B53" s="148">
        <v>0</v>
      </c>
      <c r="C53" s="148">
        <v>381000000</v>
      </c>
      <c r="D53" s="148">
        <v>-381000000</v>
      </c>
      <c r="E53" s="148">
        <v>1741000000</v>
      </c>
      <c r="F53" s="148">
        <v>-2122000000</v>
      </c>
      <c r="G53" s="255"/>
      <c r="H53" s="304"/>
      <c r="I53" s="168"/>
    </row>
    <row r="54" spans="1:9" ht="15" customHeight="1" x14ac:dyDescent="0.3">
      <c r="A54" s="171" t="s">
        <v>277</v>
      </c>
      <c r="B54" s="148">
        <v>0</v>
      </c>
      <c r="C54" s="148">
        <v>1701000000</v>
      </c>
      <c r="D54" s="148">
        <v>-1701000000</v>
      </c>
      <c r="E54" s="148">
        <v>43000000</v>
      </c>
      <c r="F54" s="148">
        <v>-1744000000</v>
      </c>
      <c r="G54" s="255"/>
      <c r="H54" s="304"/>
      <c r="I54" s="168"/>
    </row>
    <row r="55" spans="1:9" ht="15" customHeight="1" x14ac:dyDescent="0.3">
      <c r="A55" s="172" t="s">
        <v>278</v>
      </c>
      <c r="B55" s="23">
        <v>-1375000000</v>
      </c>
      <c r="C55" s="23">
        <v>-921000000</v>
      </c>
      <c r="D55" s="23">
        <v>-454000000</v>
      </c>
      <c r="E55" s="23">
        <v>-1000000</v>
      </c>
      <c r="F55" s="23">
        <v>-453000000</v>
      </c>
      <c r="G55" s="255"/>
      <c r="H55" s="304"/>
      <c r="I55" s="168"/>
    </row>
    <row r="56" spans="1:9" ht="15" customHeight="1" x14ac:dyDescent="0.3">
      <c r="A56" s="196" t="s">
        <v>0</v>
      </c>
      <c r="B56" s="29">
        <v>46821000000</v>
      </c>
      <c r="C56" s="29">
        <v>34539000000</v>
      </c>
      <c r="D56" s="29">
        <v>12282000000</v>
      </c>
      <c r="E56" s="29">
        <v>6961000000</v>
      </c>
      <c r="F56" s="29">
        <v>5321000000</v>
      </c>
      <c r="G56" s="255"/>
      <c r="H56" s="304"/>
      <c r="I56" s="168"/>
    </row>
    <row r="57" spans="1:9" ht="15" customHeight="1" x14ac:dyDescent="0.3">
      <c r="A57" s="305"/>
      <c r="B57" s="152"/>
      <c r="C57" s="152"/>
      <c r="D57" s="152"/>
      <c r="E57" s="152"/>
      <c r="F57" s="152"/>
      <c r="G57" s="153"/>
      <c r="H57" s="154"/>
      <c r="I57" s="168"/>
    </row>
    <row r="58" spans="1:9" x14ac:dyDescent="0.25">
      <c r="A58" s="168"/>
      <c r="B58" s="168"/>
      <c r="C58" s="168"/>
      <c r="D58" s="168"/>
      <c r="E58" s="168"/>
      <c r="F58" s="168"/>
      <c r="G58" s="168"/>
      <c r="H58" s="168"/>
    </row>
  </sheetData>
  <mergeCells count="2">
    <mergeCell ref="A1:H1"/>
    <mergeCell ref="A3:H3"/>
  </mergeCells>
  <printOptions horizontalCentered="1"/>
  <pageMargins left="0.75" right="0.75" top="0.5" bottom="0.5" header="0.5" footer="0.5"/>
  <pageSetup scale="72"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8"/>
  <sheetViews>
    <sheetView showRuler="0" zoomScaleNormal="100" workbookViewId="0">
      <selection sqref="A1:H1"/>
    </sheetView>
  </sheetViews>
  <sheetFormatPr defaultColWidth="13.7265625" defaultRowHeight="12.5" x14ac:dyDescent="0.25"/>
  <cols>
    <col min="1" max="1" width="30.81640625" customWidth="1"/>
  </cols>
  <sheetData>
    <row r="1" spans="1:9" ht="15" customHeight="1" x14ac:dyDescent="0.3">
      <c r="A1" s="343" t="s">
        <v>258</v>
      </c>
      <c r="B1" s="316"/>
      <c r="C1" s="316"/>
      <c r="D1" s="316"/>
      <c r="E1" s="316"/>
      <c r="F1" s="316"/>
      <c r="G1" s="316"/>
      <c r="H1" s="316"/>
    </row>
    <row r="2" spans="1:9" ht="15" customHeight="1" x14ac:dyDescent="0.25"/>
    <row r="3" spans="1:9" ht="15" customHeight="1" x14ac:dyDescent="0.3">
      <c r="A3" s="317"/>
      <c r="B3" s="318"/>
      <c r="C3" s="318"/>
      <c r="D3" s="318"/>
      <c r="E3" s="318"/>
      <c r="F3" s="318"/>
      <c r="G3" s="318"/>
      <c r="H3" s="319"/>
      <c r="I3" s="168"/>
    </row>
    <row r="4" spans="1:9" ht="15" customHeight="1" x14ac:dyDescent="0.3">
      <c r="A4" s="127" t="s">
        <v>39</v>
      </c>
      <c r="B4" s="125"/>
      <c r="C4" s="125"/>
      <c r="D4" s="125"/>
      <c r="E4" s="125"/>
      <c r="F4" s="125"/>
      <c r="G4" s="125"/>
      <c r="H4" s="288"/>
      <c r="I4" s="168"/>
    </row>
    <row r="5" spans="1:9" ht="15" customHeight="1" x14ac:dyDescent="0.3">
      <c r="A5" s="129" t="s">
        <v>4</v>
      </c>
      <c r="B5" s="144"/>
      <c r="C5" s="144"/>
      <c r="D5" s="144"/>
      <c r="E5" s="144"/>
      <c r="F5" s="144"/>
      <c r="G5" s="144"/>
      <c r="H5" s="145"/>
      <c r="I5" s="168"/>
    </row>
    <row r="6" spans="1:9" ht="15" customHeight="1" x14ac:dyDescent="0.35">
      <c r="A6" s="289">
        <v>44196</v>
      </c>
      <c r="B6" s="144"/>
      <c r="C6" s="144"/>
      <c r="D6" s="144"/>
      <c r="E6" s="144"/>
      <c r="F6" s="144"/>
      <c r="G6" s="144"/>
      <c r="H6" s="145"/>
      <c r="I6" s="168"/>
    </row>
    <row r="7" spans="1:9" ht="49.15" customHeight="1" x14ac:dyDescent="0.3">
      <c r="A7" s="187"/>
      <c r="B7" s="122" t="s">
        <v>260</v>
      </c>
      <c r="C7" s="122" t="s">
        <v>261</v>
      </c>
      <c r="D7" s="122" t="s">
        <v>262</v>
      </c>
      <c r="E7" s="122" t="s">
        <v>263</v>
      </c>
      <c r="F7" s="122" t="s">
        <v>264</v>
      </c>
      <c r="G7" s="122" t="s">
        <v>265</v>
      </c>
      <c r="H7" s="290" t="s">
        <v>266</v>
      </c>
      <c r="I7" s="168"/>
    </row>
    <row r="8" spans="1:9" ht="15.75" customHeight="1" x14ac:dyDescent="0.3">
      <c r="A8" s="134" t="s">
        <v>267</v>
      </c>
      <c r="B8" s="71"/>
      <c r="C8" s="71"/>
      <c r="D8" s="71"/>
      <c r="E8" s="71"/>
      <c r="F8" s="71"/>
      <c r="G8" s="71"/>
      <c r="H8" s="291"/>
      <c r="I8" s="168"/>
    </row>
    <row r="9" spans="1:9" ht="15.75" customHeight="1" x14ac:dyDescent="0.3">
      <c r="A9" s="171" t="s">
        <v>157</v>
      </c>
      <c r="B9" s="136">
        <v>72564000000</v>
      </c>
      <c r="C9" s="136">
        <v>42106000000</v>
      </c>
      <c r="D9" s="136">
        <v>30458000000</v>
      </c>
      <c r="E9" s="136">
        <v>8086000000</v>
      </c>
      <c r="F9" s="136">
        <v>22372000000</v>
      </c>
      <c r="G9" s="136">
        <v>0</v>
      </c>
      <c r="H9" s="292">
        <v>22372000000</v>
      </c>
      <c r="I9" s="168"/>
    </row>
    <row r="10" spans="1:9" ht="15.75" customHeight="1" x14ac:dyDescent="0.3">
      <c r="A10" s="171" t="s">
        <v>158</v>
      </c>
      <c r="B10" s="220">
        <v>28610000000</v>
      </c>
      <c r="C10" s="220">
        <v>24619000000</v>
      </c>
      <c r="D10" s="220">
        <v>3991000000</v>
      </c>
      <c r="E10" s="220">
        <v>2262000000</v>
      </c>
      <c r="F10" s="220">
        <v>1729000000</v>
      </c>
      <c r="G10" s="220">
        <v>0</v>
      </c>
      <c r="H10" s="306">
        <v>1729000000</v>
      </c>
    </row>
    <row r="11" spans="1:9" ht="15.75" customHeight="1" x14ac:dyDescent="0.3">
      <c r="A11" s="171" t="s">
        <v>159</v>
      </c>
      <c r="B11" s="147">
        <v>12318000000</v>
      </c>
      <c r="C11" s="147">
        <v>7582000000</v>
      </c>
      <c r="D11" s="147">
        <v>4736000000</v>
      </c>
      <c r="E11" s="147">
        <v>2914000000</v>
      </c>
      <c r="F11" s="147">
        <v>1822000000</v>
      </c>
      <c r="G11" s="147">
        <v>0</v>
      </c>
      <c r="H11" s="293">
        <v>1822000000</v>
      </c>
      <c r="I11" s="168"/>
    </row>
    <row r="12" spans="1:9" ht="15.75" customHeight="1" x14ac:dyDescent="0.3">
      <c r="A12" s="172" t="s">
        <v>160</v>
      </c>
      <c r="B12" s="22">
        <v>25358000000</v>
      </c>
      <c r="C12" s="22">
        <v>15534000000</v>
      </c>
      <c r="D12" s="22">
        <v>9824000000</v>
      </c>
      <c r="E12" s="22">
        <v>5226000000</v>
      </c>
      <c r="F12" s="22">
        <v>4598000000</v>
      </c>
      <c r="G12" s="22">
        <v>0</v>
      </c>
      <c r="H12" s="294">
        <v>4598000000</v>
      </c>
      <c r="I12" s="168"/>
    </row>
    <row r="13" spans="1:9" ht="15.75" customHeight="1" x14ac:dyDescent="0.3">
      <c r="A13" s="187" t="s">
        <v>268</v>
      </c>
      <c r="B13" s="25">
        <v>138850000000</v>
      </c>
      <c r="C13" s="25">
        <v>89841000000</v>
      </c>
      <c r="D13" s="25">
        <v>49009000000</v>
      </c>
      <c r="E13" s="25">
        <v>18488000000</v>
      </c>
      <c r="F13" s="25">
        <v>30521000000</v>
      </c>
      <c r="G13" s="25">
        <v>0</v>
      </c>
      <c r="H13" s="295">
        <v>30521000000</v>
      </c>
      <c r="I13" s="168"/>
    </row>
    <row r="14" spans="1:9" ht="15.75" customHeight="1" x14ac:dyDescent="0.3">
      <c r="A14" s="134" t="s">
        <v>269</v>
      </c>
      <c r="B14" s="58"/>
      <c r="C14" s="58"/>
      <c r="D14" s="58"/>
      <c r="E14" s="58"/>
      <c r="F14" s="58"/>
      <c r="G14" s="58"/>
      <c r="H14" s="296"/>
      <c r="I14" s="168"/>
    </row>
    <row r="15" spans="1:9" ht="15.75" customHeight="1" x14ac:dyDescent="0.3">
      <c r="A15" s="171" t="s">
        <v>217</v>
      </c>
      <c r="B15" s="147">
        <v>12568000000</v>
      </c>
      <c r="C15" s="147">
        <v>6954000000</v>
      </c>
      <c r="D15" s="147">
        <v>5614000000</v>
      </c>
      <c r="E15" s="147">
        <v>277000000</v>
      </c>
      <c r="F15" s="147">
        <v>5337000000</v>
      </c>
      <c r="G15" s="147">
        <v>-2000000</v>
      </c>
      <c r="H15" s="293">
        <v>5335000000</v>
      </c>
      <c r="I15" s="168"/>
    </row>
    <row r="16" spans="1:9" ht="15.75" customHeight="1" x14ac:dyDescent="0.3">
      <c r="A16" s="171" t="s">
        <v>226</v>
      </c>
      <c r="B16" s="147">
        <v>6808000000</v>
      </c>
      <c r="C16" s="147">
        <v>6028000000</v>
      </c>
      <c r="D16" s="147">
        <v>780000000</v>
      </c>
      <c r="E16" s="147">
        <v>98000000</v>
      </c>
      <c r="F16" s="147">
        <v>682000000</v>
      </c>
      <c r="G16" s="147">
        <v>16000000</v>
      </c>
      <c r="H16" s="293">
        <v>698000000</v>
      </c>
      <c r="I16" s="168"/>
    </row>
    <row r="17" spans="1:9" ht="15.75" customHeight="1" x14ac:dyDescent="0.3">
      <c r="A17" s="171" t="s">
        <v>219</v>
      </c>
      <c r="B17" s="147">
        <v>12154000000</v>
      </c>
      <c r="C17" s="147">
        <v>9917000000</v>
      </c>
      <c r="D17" s="147">
        <v>2237000000</v>
      </c>
      <c r="E17" s="147">
        <v>169000000</v>
      </c>
      <c r="F17" s="147">
        <v>2068000000</v>
      </c>
      <c r="G17" s="147">
        <v>-70000000</v>
      </c>
      <c r="H17" s="293">
        <v>1998000000</v>
      </c>
      <c r="I17" s="168"/>
    </row>
    <row r="18" spans="1:9" ht="15.75" customHeight="1" x14ac:dyDescent="0.3">
      <c r="A18" s="172" t="s">
        <v>220</v>
      </c>
      <c r="B18" s="22">
        <v>-1088000000</v>
      </c>
      <c r="C18" s="22">
        <v>-1320000000</v>
      </c>
      <c r="D18" s="22">
        <v>232000000</v>
      </c>
      <c r="E18" s="22">
        <v>127000000</v>
      </c>
      <c r="F18" s="22">
        <v>105000000</v>
      </c>
      <c r="G18" s="22">
        <v>74000000</v>
      </c>
      <c r="H18" s="294">
        <v>179000000</v>
      </c>
      <c r="I18" s="168"/>
    </row>
    <row r="19" spans="1:9" ht="15.75" customHeight="1" x14ac:dyDescent="0.3">
      <c r="A19" s="187" t="s">
        <v>270</v>
      </c>
      <c r="B19" s="25">
        <v>30442000000</v>
      </c>
      <c r="C19" s="25">
        <v>21579000000</v>
      </c>
      <c r="D19" s="25">
        <v>8863000000</v>
      </c>
      <c r="E19" s="25">
        <v>671000000</v>
      </c>
      <c r="F19" s="25">
        <v>8192000000</v>
      </c>
      <c r="G19" s="25">
        <v>18000000</v>
      </c>
      <c r="H19" s="295">
        <v>8210000000</v>
      </c>
      <c r="I19" s="168"/>
    </row>
    <row r="20" spans="1:9" ht="15.75" customHeight="1" x14ac:dyDescent="0.3">
      <c r="A20" s="134" t="s">
        <v>271</v>
      </c>
      <c r="B20" s="58"/>
      <c r="C20" s="58"/>
      <c r="D20" s="58"/>
      <c r="E20" s="58"/>
      <c r="F20" s="58"/>
      <c r="G20" s="58"/>
      <c r="H20" s="296"/>
      <c r="I20" s="168"/>
    </row>
    <row r="21" spans="1:9" ht="15.75" customHeight="1" x14ac:dyDescent="0.3">
      <c r="A21" s="171" t="s">
        <v>236</v>
      </c>
      <c r="B21" s="147">
        <v>3154000000</v>
      </c>
      <c r="C21" s="147">
        <v>2800000000</v>
      </c>
      <c r="D21" s="147">
        <v>354000000</v>
      </c>
      <c r="E21" s="147">
        <v>520000000</v>
      </c>
      <c r="F21" s="147">
        <v>-166000000</v>
      </c>
      <c r="G21" s="147">
        <v>24000000</v>
      </c>
      <c r="H21" s="293">
        <v>-142000000</v>
      </c>
      <c r="I21" s="168"/>
    </row>
    <row r="22" spans="1:9" ht="15.75" customHeight="1" x14ac:dyDescent="0.3">
      <c r="A22" s="172" t="s">
        <v>237</v>
      </c>
      <c r="B22" s="22">
        <v>2562000000</v>
      </c>
      <c r="C22" s="22">
        <v>2636000000</v>
      </c>
      <c r="D22" s="22">
        <v>-74000000</v>
      </c>
      <c r="E22" s="22">
        <v>513000000</v>
      </c>
      <c r="F22" s="22">
        <v>-587000000</v>
      </c>
      <c r="G22" s="22">
        <v>0</v>
      </c>
      <c r="H22" s="294">
        <v>-587000000</v>
      </c>
      <c r="I22" s="168"/>
    </row>
    <row r="23" spans="1:9" ht="15.75" customHeight="1" x14ac:dyDescent="0.3">
      <c r="A23" s="187" t="s">
        <v>272</v>
      </c>
      <c r="B23" s="25">
        <v>5716000000</v>
      </c>
      <c r="C23" s="25">
        <v>5436000000</v>
      </c>
      <c r="D23" s="25">
        <v>280000000</v>
      </c>
      <c r="E23" s="25">
        <v>1033000000</v>
      </c>
      <c r="F23" s="25">
        <v>-753000000</v>
      </c>
      <c r="G23" s="25">
        <v>24000000</v>
      </c>
      <c r="H23" s="295">
        <v>-729000000</v>
      </c>
      <c r="I23" s="168"/>
    </row>
    <row r="24" spans="1:9" ht="15.75" customHeight="1" x14ac:dyDescent="0.3">
      <c r="A24" s="196" t="s">
        <v>273</v>
      </c>
      <c r="B24" s="87">
        <v>175008000000</v>
      </c>
      <c r="C24" s="87">
        <v>116856000000</v>
      </c>
      <c r="D24" s="87">
        <v>58152000000</v>
      </c>
      <c r="E24" s="87">
        <v>20192000000</v>
      </c>
      <c r="F24" s="87">
        <v>37960000000</v>
      </c>
      <c r="G24" s="28">
        <v>42000000</v>
      </c>
      <c r="H24" s="297">
        <v>38002000000</v>
      </c>
      <c r="I24" s="168"/>
    </row>
    <row r="25" spans="1:9" ht="15.75" customHeight="1" x14ac:dyDescent="0.3">
      <c r="A25" s="231" t="s">
        <v>274</v>
      </c>
      <c r="B25" s="116"/>
      <c r="C25" s="116"/>
      <c r="D25" s="116"/>
      <c r="E25" s="116"/>
      <c r="F25" s="116"/>
      <c r="G25" s="123"/>
      <c r="H25" s="298"/>
      <c r="I25" s="168"/>
    </row>
    <row r="26" spans="1:9" ht="15.75" customHeight="1" x14ac:dyDescent="0.3">
      <c r="A26" s="171" t="s">
        <v>275</v>
      </c>
      <c r="B26" s="147">
        <v>1932000000</v>
      </c>
      <c r="C26" s="147">
        <v>3974000000</v>
      </c>
      <c r="D26" s="147">
        <v>-2042000000</v>
      </c>
      <c r="E26" s="147">
        <v>300000000</v>
      </c>
      <c r="F26" s="147">
        <v>-2342000000</v>
      </c>
      <c r="G26" s="226"/>
      <c r="H26" s="299"/>
      <c r="I26" s="168"/>
    </row>
    <row r="27" spans="1:9" ht="15.75" customHeight="1" x14ac:dyDescent="0.3">
      <c r="A27" s="171" t="s">
        <v>276</v>
      </c>
      <c r="B27" s="147">
        <v>0</v>
      </c>
      <c r="C27" s="147">
        <v>468000000</v>
      </c>
      <c r="D27" s="147">
        <v>-468000000</v>
      </c>
      <c r="E27" s="147">
        <v>8012000000</v>
      </c>
      <c r="F27" s="147">
        <v>-8480000000</v>
      </c>
      <c r="G27" s="226"/>
      <c r="H27" s="299"/>
      <c r="I27" s="168"/>
    </row>
    <row r="28" spans="1:9" ht="15.75" customHeight="1" x14ac:dyDescent="0.3">
      <c r="A28" s="171" t="s">
        <v>277</v>
      </c>
      <c r="B28" s="147">
        <v>0</v>
      </c>
      <c r="C28" s="147">
        <v>19156000000</v>
      </c>
      <c r="D28" s="147">
        <v>-19156000000</v>
      </c>
      <c r="E28" s="147">
        <v>14000000</v>
      </c>
      <c r="F28" s="147">
        <v>-19170000000</v>
      </c>
      <c r="G28" s="226"/>
      <c r="H28" s="299"/>
      <c r="I28" s="168"/>
    </row>
    <row r="29" spans="1:9" ht="15.75" customHeight="1" x14ac:dyDescent="0.3">
      <c r="A29" s="172" t="s">
        <v>278</v>
      </c>
      <c r="B29" s="22">
        <v>-5180000000</v>
      </c>
      <c r="C29" s="22">
        <v>-3615000000</v>
      </c>
      <c r="D29" s="22">
        <v>-1565000000</v>
      </c>
      <c r="E29" s="22">
        <v>-2000000</v>
      </c>
      <c r="F29" s="22">
        <v>-1563000000</v>
      </c>
      <c r="G29" s="226"/>
      <c r="H29" s="299"/>
      <c r="I29" s="168"/>
    </row>
    <row r="30" spans="1:9" ht="15.75" customHeight="1" x14ac:dyDescent="0.3">
      <c r="A30" s="196" t="s">
        <v>0</v>
      </c>
      <c r="B30" s="28">
        <v>171760000000</v>
      </c>
      <c r="C30" s="28">
        <v>136839000000</v>
      </c>
      <c r="D30" s="28">
        <v>34921000000</v>
      </c>
      <c r="E30" s="28">
        <v>28516000000</v>
      </c>
      <c r="F30" s="28">
        <v>6405000000</v>
      </c>
      <c r="G30" s="226"/>
      <c r="H30" s="299"/>
      <c r="I30" s="168"/>
    </row>
    <row r="31" spans="1:9" ht="15.75" customHeight="1" x14ac:dyDescent="0.3">
      <c r="A31" s="300"/>
      <c r="B31" s="98"/>
      <c r="C31" s="98"/>
      <c r="D31" s="98"/>
      <c r="E31" s="98"/>
      <c r="F31" s="98"/>
      <c r="G31" s="144"/>
      <c r="H31" s="145"/>
      <c r="I31" s="168"/>
    </row>
    <row r="32" spans="1:9" ht="15.75" customHeight="1" x14ac:dyDescent="0.3">
      <c r="A32" s="301">
        <v>43830</v>
      </c>
      <c r="B32" s="144"/>
      <c r="C32" s="144"/>
      <c r="D32" s="144"/>
      <c r="E32" s="144"/>
      <c r="F32" s="144"/>
      <c r="G32" s="144"/>
      <c r="H32" s="145"/>
      <c r="I32" s="168"/>
    </row>
    <row r="33" spans="1:9" ht="49.15" customHeight="1" x14ac:dyDescent="0.3">
      <c r="A33" s="187"/>
      <c r="B33" s="122" t="s">
        <v>260</v>
      </c>
      <c r="C33" s="122" t="s">
        <v>279</v>
      </c>
      <c r="D33" s="122" t="s">
        <v>262</v>
      </c>
      <c r="E33" s="122" t="s">
        <v>280</v>
      </c>
      <c r="F33" s="122" t="s">
        <v>23</v>
      </c>
      <c r="G33" s="122" t="s">
        <v>265</v>
      </c>
      <c r="H33" s="290" t="s">
        <v>281</v>
      </c>
      <c r="I33" s="168"/>
    </row>
    <row r="34" spans="1:9" ht="15.75" customHeight="1" x14ac:dyDescent="0.3">
      <c r="A34" s="134" t="s">
        <v>267</v>
      </c>
      <c r="B34" s="71"/>
      <c r="C34" s="71"/>
      <c r="D34" s="71"/>
      <c r="E34" s="71"/>
      <c r="F34" s="71"/>
      <c r="G34" s="71"/>
      <c r="H34" s="291"/>
      <c r="I34" s="168"/>
    </row>
    <row r="35" spans="1:9" ht="15.75" customHeight="1" x14ac:dyDescent="0.3">
      <c r="A35" s="171" t="s">
        <v>157</v>
      </c>
      <c r="B35" s="137">
        <v>71056000000</v>
      </c>
      <c r="C35" s="137">
        <v>40681000000</v>
      </c>
      <c r="D35" s="137">
        <v>30375000000</v>
      </c>
      <c r="E35" s="137">
        <v>8054000000</v>
      </c>
      <c r="F35" s="137">
        <v>22321000000</v>
      </c>
      <c r="G35" s="137">
        <v>0</v>
      </c>
      <c r="H35" s="207">
        <v>22321000000</v>
      </c>
      <c r="I35" s="168"/>
    </row>
    <row r="36" spans="1:9" ht="15.75" customHeight="1" x14ac:dyDescent="0.3">
      <c r="A36" s="171" t="s">
        <v>158</v>
      </c>
      <c r="B36" s="307">
        <v>32124000000</v>
      </c>
      <c r="C36" s="307">
        <v>27599000000</v>
      </c>
      <c r="D36" s="307">
        <v>4525000000</v>
      </c>
      <c r="E36" s="307">
        <v>2461000000</v>
      </c>
      <c r="F36" s="307">
        <v>2064000000</v>
      </c>
      <c r="G36" s="307">
        <v>0</v>
      </c>
      <c r="H36" s="308">
        <v>2064000000</v>
      </c>
      <c r="I36" s="168"/>
    </row>
    <row r="37" spans="1:9" ht="15.75" customHeight="1" x14ac:dyDescent="0.3">
      <c r="A37" s="171" t="s">
        <v>159</v>
      </c>
      <c r="B37" s="148">
        <v>13012000000</v>
      </c>
      <c r="C37" s="148">
        <v>7451000000</v>
      </c>
      <c r="D37" s="148">
        <v>5561000000</v>
      </c>
      <c r="E37" s="148">
        <v>2880000000</v>
      </c>
      <c r="F37" s="148">
        <v>2681000000</v>
      </c>
      <c r="G37" s="148">
        <v>0</v>
      </c>
      <c r="H37" s="209">
        <v>2681000000</v>
      </c>
      <c r="I37" s="168"/>
    </row>
    <row r="38" spans="1:9" ht="15.75" customHeight="1" x14ac:dyDescent="0.3">
      <c r="A38" s="172" t="s">
        <v>160</v>
      </c>
      <c r="B38" s="23">
        <v>26167000000</v>
      </c>
      <c r="C38" s="23">
        <v>16069000000</v>
      </c>
      <c r="D38" s="23">
        <v>10098000000</v>
      </c>
      <c r="E38" s="23">
        <v>4934000000</v>
      </c>
      <c r="F38" s="23">
        <v>5164000000</v>
      </c>
      <c r="G38" s="23">
        <v>0</v>
      </c>
      <c r="H38" s="210">
        <v>5164000000</v>
      </c>
      <c r="I38" s="168"/>
    </row>
    <row r="39" spans="1:9" ht="15.75" customHeight="1" x14ac:dyDescent="0.3">
      <c r="A39" s="187" t="s">
        <v>268</v>
      </c>
      <c r="B39" s="26">
        <v>142359000000</v>
      </c>
      <c r="C39" s="26">
        <v>91800000000</v>
      </c>
      <c r="D39" s="26">
        <v>50559000000</v>
      </c>
      <c r="E39" s="26">
        <v>18329000000</v>
      </c>
      <c r="F39" s="26">
        <v>32230000000</v>
      </c>
      <c r="G39" s="26">
        <v>0</v>
      </c>
      <c r="H39" s="211">
        <v>32230000000</v>
      </c>
      <c r="I39" s="168"/>
    </row>
    <row r="40" spans="1:9" ht="15.75" customHeight="1" x14ac:dyDescent="0.3">
      <c r="A40" s="134" t="s">
        <v>269</v>
      </c>
      <c r="B40" s="75"/>
      <c r="C40" s="75"/>
      <c r="D40" s="75"/>
      <c r="E40" s="75"/>
      <c r="F40" s="75"/>
      <c r="G40" s="75"/>
      <c r="H40" s="183"/>
      <c r="I40" s="168"/>
    </row>
    <row r="41" spans="1:9" ht="15.75" customHeight="1" x14ac:dyDescent="0.3">
      <c r="A41" s="171" t="s">
        <v>217</v>
      </c>
      <c r="B41" s="148">
        <v>13122000000</v>
      </c>
      <c r="C41" s="148">
        <v>7740000000</v>
      </c>
      <c r="D41" s="148">
        <v>5382000000</v>
      </c>
      <c r="E41" s="148">
        <v>235000000</v>
      </c>
      <c r="F41" s="148">
        <v>5147000000</v>
      </c>
      <c r="G41" s="148">
        <v>52000000</v>
      </c>
      <c r="H41" s="209">
        <v>5199000000</v>
      </c>
      <c r="I41" s="168"/>
    </row>
    <row r="42" spans="1:9" ht="15.75" customHeight="1" x14ac:dyDescent="0.3">
      <c r="A42" s="171" t="s">
        <v>226</v>
      </c>
      <c r="B42" s="148">
        <v>6749000000</v>
      </c>
      <c r="C42" s="148">
        <v>4312000000</v>
      </c>
      <c r="D42" s="148">
        <v>2437000000</v>
      </c>
      <c r="E42" s="148">
        <v>102000000</v>
      </c>
      <c r="F42" s="148">
        <v>2335000000</v>
      </c>
      <c r="G42" s="148">
        <v>30000000</v>
      </c>
      <c r="H42" s="209">
        <v>2365000000</v>
      </c>
      <c r="I42" s="168"/>
    </row>
    <row r="43" spans="1:9" ht="15.75" customHeight="1" x14ac:dyDescent="0.3">
      <c r="A43" s="171" t="s">
        <v>219</v>
      </c>
      <c r="B43" s="148">
        <v>14358000000</v>
      </c>
      <c r="C43" s="148">
        <v>11816000000</v>
      </c>
      <c r="D43" s="148">
        <v>2542000000</v>
      </c>
      <c r="E43" s="148">
        <v>162000000</v>
      </c>
      <c r="F43" s="148">
        <v>2380000000</v>
      </c>
      <c r="G43" s="148">
        <v>-30000000</v>
      </c>
      <c r="H43" s="209">
        <v>2350000000</v>
      </c>
      <c r="I43" s="168"/>
    </row>
    <row r="44" spans="1:9" ht="15.75" customHeight="1" x14ac:dyDescent="0.3">
      <c r="A44" s="172" t="s">
        <v>220</v>
      </c>
      <c r="B44" s="23">
        <v>1030000000</v>
      </c>
      <c r="C44" s="23">
        <v>304000000</v>
      </c>
      <c r="D44" s="23">
        <v>726000000</v>
      </c>
      <c r="E44" s="23">
        <v>90000000</v>
      </c>
      <c r="F44" s="23">
        <v>636000000</v>
      </c>
      <c r="G44" s="23">
        <v>109000000</v>
      </c>
      <c r="H44" s="210">
        <v>745000000</v>
      </c>
      <c r="I44" s="168"/>
    </row>
    <row r="45" spans="1:9" ht="15.75" customHeight="1" x14ac:dyDescent="0.3">
      <c r="A45" s="187" t="s">
        <v>270</v>
      </c>
      <c r="B45" s="26">
        <v>35259000000</v>
      </c>
      <c r="C45" s="26">
        <v>24172000000</v>
      </c>
      <c r="D45" s="26">
        <v>11087000000</v>
      </c>
      <c r="E45" s="26">
        <v>589000000</v>
      </c>
      <c r="F45" s="26">
        <v>10498000000</v>
      </c>
      <c r="G45" s="26">
        <v>161000000</v>
      </c>
      <c r="H45" s="211">
        <v>10659000000</v>
      </c>
      <c r="I45" s="168"/>
    </row>
    <row r="46" spans="1:9" ht="15.75" customHeight="1" x14ac:dyDescent="0.3">
      <c r="A46" s="134" t="s">
        <v>271</v>
      </c>
      <c r="B46" s="75"/>
      <c r="C46" s="75"/>
      <c r="D46" s="75"/>
      <c r="E46" s="75"/>
      <c r="F46" s="75"/>
      <c r="G46" s="75"/>
      <c r="H46" s="183"/>
      <c r="I46" s="168"/>
    </row>
    <row r="47" spans="1:9" ht="15.75" customHeight="1" x14ac:dyDescent="0.3">
      <c r="A47" s="171" t="s">
        <v>236</v>
      </c>
      <c r="B47" s="148">
        <v>4094000000</v>
      </c>
      <c r="C47" s="148">
        <v>3378000000</v>
      </c>
      <c r="D47" s="148">
        <v>716000000</v>
      </c>
      <c r="E47" s="148">
        <v>660000000</v>
      </c>
      <c r="F47" s="148">
        <v>56000000</v>
      </c>
      <c r="G47" s="148">
        <v>27000000</v>
      </c>
      <c r="H47" s="209">
        <v>83000000</v>
      </c>
      <c r="I47" s="168"/>
    </row>
    <row r="48" spans="1:9" ht="15.75" customHeight="1" x14ac:dyDescent="0.3">
      <c r="A48" s="172" t="s">
        <v>237</v>
      </c>
      <c r="B48" s="23">
        <v>2869000000</v>
      </c>
      <c r="C48" s="23">
        <v>3085000000</v>
      </c>
      <c r="D48" s="23">
        <v>-216000000</v>
      </c>
      <c r="E48" s="23">
        <v>502000000</v>
      </c>
      <c r="F48" s="23">
        <v>-718000000</v>
      </c>
      <c r="G48" s="23">
        <v>0</v>
      </c>
      <c r="H48" s="210">
        <v>-718000000</v>
      </c>
      <c r="I48" s="168"/>
    </row>
    <row r="49" spans="1:9" ht="15.75" customHeight="1" x14ac:dyDescent="0.3">
      <c r="A49" s="187" t="s">
        <v>272</v>
      </c>
      <c r="B49" s="26">
        <v>6963000000</v>
      </c>
      <c r="C49" s="26">
        <v>6463000000</v>
      </c>
      <c r="D49" s="26">
        <v>500000000</v>
      </c>
      <c r="E49" s="26">
        <v>1162000000</v>
      </c>
      <c r="F49" s="26">
        <v>-662000000</v>
      </c>
      <c r="G49" s="26">
        <v>27000000</v>
      </c>
      <c r="H49" s="211">
        <v>-635000000</v>
      </c>
      <c r="I49" s="168"/>
    </row>
    <row r="50" spans="1:9" ht="15.75" customHeight="1" x14ac:dyDescent="0.3">
      <c r="A50" s="196" t="s">
        <v>273</v>
      </c>
      <c r="B50" s="88">
        <v>184581000000</v>
      </c>
      <c r="C50" s="88">
        <v>122435000000</v>
      </c>
      <c r="D50" s="88">
        <v>62146000000</v>
      </c>
      <c r="E50" s="88">
        <v>20080000000</v>
      </c>
      <c r="F50" s="88">
        <v>42066000000</v>
      </c>
      <c r="G50" s="29">
        <v>188000000</v>
      </c>
      <c r="H50" s="302">
        <v>42254000000</v>
      </c>
      <c r="I50" s="168"/>
    </row>
    <row r="51" spans="1:9" ht="15.75" customHeight="1" x14ac:dyDescent="0.3">
      <c r="A51" s="231" t="s">
        <v>274</v>
      </c>
      <c r="B51" s="98"/>
      <c r="C51" s="98"/>
      <c r="D51" s="98"/>
      <c r="E51" s="98"/>
      <c r="F51" s="98"/>
      <c r="G51" s="124"/>
      <c r="H51" s="303"/>
      <c r="I51" s="168"/>
    </row>
    <row r="52" spans="1:9" ht="15.75" customHeight="1" x14ac:dyDescent="0.3">
      <c r="A52" s="171" t="s">
        <v>275</v>
      </c>
      <c r="B52" s="148">
        <v>1937000000</v>
      </c>
      <c r="C52" s="148">
        <v>3279000000</v>
      </c>
      <c r="D52" s="148">
        <v>-1342000000</v>
      </c>
      <c r="E52" s="148">
        <v>636000000</v>
      </c>
      <c r="F52" s="148">
        <v>-1978000000</v>
      </c>
      <c r="G52" s="255"/>
      <c r="H52" s="304"/>
      <c r="I52" s="168"/>
    </row>
    <row r="53" spans="1:9" ht="15.75" customHeight="1" x14ac:dyDescent="0.3">
      <c r="A53" s="171" t="s">
        <v>276</v>
      </c>
      <c r="B53" s="148">
        <v>-72000000</v>
      </c>
      <c r="C53" s="148">
        <v>960000000</v>
      </c>
      <c r="D53" s="148">
        <v>-1032000000</v>
      </c>
      <c r="E53" s="148">
        <v>7460000000</v>
      </c>
      <c r="F53" s="148">
        <v>-8492000000</v>
      </c>
      <c r="G53" s="255"/>
      <c r="H53" s="304"/>
      <c r="I53" s="168"/>
    </row>
    <row r="54" spans="1:9" ht="15.75" customHeight="1" x14ac:dyDescent="0.3">
      <c r="A54" s="171" t="s">
        <v>277</v>
      </c>
      <c r="B54" s="148">
        <v>0</v>
      </c>
      <c r="C54" s="148">
        <v>2082000000</v>
      </c>
      <c r="D54" s="148">
        <v>-2082000000</v>
      </c>
      <c r="E54" s="148">
        <v>43000000</v>
      </c>
      <c r="F54" s="148">
        <v>-2125000000</v>
      </c>
      <c r="G54" s="255"/>
      <c r="H54" s="304"/>
      <c r="I54" s="168"/>
    </row>
    <row r="55" spans="1:9" ht="15.75" customHeight="1" x14ac:dyDescent="0.3">
      <c r="A55" s="172" t="s">
        <v>278</v>
      </c>
      <c r="B55" s="23">
        <v>-5253000000</v>
      </c>
      <c r="C55" s="23">
        <v>-3735000000</v>
      </c>
      <c r="D55" s="23">
        <v>-1518000000</v>
      </c>
      <c r="E55" s="23">
        <v>-2000000</v>
      </c>
      <c r="F55" s="23">
        <v>-1516000000</v>
      </c>
      <c r="G55" s="255"/>
      <c r="H55" s="304"/>
      <c r="I55" s="168"/>
    </row>
    <row r="56" spans="1:9" ht="15.75" customHeight="1" x14ac:dyDescent="0.3">
      <c r="A56" s="196" t="s">
        <v>0</v>
      </c>
      <c r="B56" s="29">
        <v>181193000000</v>
      </c>
      <c r="C56" s="29">
        <v>125021000000</v>
      </c>
      <c r="D56" s="29">
        <v>56172000000</v>
      </c>
      <c r="E56" s="29">
        <v>28217000000</v>
      </c>
      <c r="F56" s="29">
        <v>27955000000</v>
      </c>
      <c r="G56" s="255"/>
      <c r="H56" s="304"/>
      <c r="I56" s="168"/>
    </row>
    <row r="57" spans="1:9" ht="15" customHeight="1" x14ac:dyDescent="0.25">
      <c r="A57" s="309"/>
      <c r="B57" s="310"/>
      <c r="C57" s="310"/>
      <c r="D57" s="310"/>
      <c r="E57" s="310"/>
      <c r="F57" s="310"/>
      <c r="G57" s="153"/>
      <c r="H57" s="154"/>
      <c r="I57" s="168"/>
    </row>
    <row r="58" spans="1:9" x14ac:dyDescent="0.25">
      <c r="A58" s="168"/>
      <c r="B58" s="168"/>
      <c r="C58" s="168"/>
      <c r="D58" s="168"/>
      <c r="E58" s="168"/>
      <c r="F58" s="168"/>
      <c r="G58" s="168"/>
      <c r="H58" s="168"/>
    </row>
  </sheetData>
  <mergeCells count="2">
    <mergeCell ref="A1:H1"/>
    <mergeCell ref="A3:H3"/>
  </mergeCells>
  <printOptions horizontalCentered="1"/>
  <pageMargins left="0.75" right="0.75" top="0.5" bottom="0.5" header="0.5" footer="0.5"/>
  <pageSetup scale="71"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showRuler="0" zoomScaleNormal="100" workbookViewId="0"/>
  </sheetViews>
  <sheetFormatPr defaultColWidth="13.7265625" defaultRowHeight="12.5" x14ac:dyDescent="0.25"/>
  <cols>
    <col min="1" max="1" width="77.81640625" customWidth="1"/>
    <col min="2" max="2" width="12.81640625" customWidth="1"/>
    <col min="3" max="3" width="0" hidden="1" customWidth="1"/>
    <col min="4" max="4" width="12.81640625" customWidth="1"/>
    <col min="5" max="5" width="2.1796875" customWidth="1"/>
  </cols>
  <sheetData>
    <row r="1" spans="1:5" ht="15" customHeight="1" x14ac:dyDescent="0.3">
      <c r="A1" s="45" t="s">
        <v>0</v>
      </c>
    </row>
    <row r="2" spans="1:5" ht="15" customHeight="1" x14ac:dyDescent="0.3">
      <c r="A2" s="45" t="s">
        <v>1</v>
      </c>
    </row>
    <row r="3" spans="1:5" ht="15" customHeight="1" x14ac:dyDescent="0.25"/>
    <row r="4" spans="1:5" ht="15" customHeight="1" x14ac:dyDescent="0.3">
      <c r="A4" s="323" t="s">
        <v>38</v>
      </c>
      <c r="B4" s="324"/>
      <c r="C4" s="324"/>
      <c r="D4" s="325"/>
      <c r="E4" s="38"/>
    </row>
    <row r="5" spans="1:5" ht="15" customHeight="1" x14ac:dyDescent="0.3">
      <c r="A5" s="1" t="s">
        <v>39</v>
      </c>
      <c r="B5" s="320"/>
      <c r="C5" s="320"/>
      <c r="D5" s="326"/>
      <c r="E5" s="38"/>
    </row>
    <row r="6" spans="1:5" ht="15" customHeight="1" x14ac:dyDescent="0.3">
      <c r="A6" s="2" t="s">
        <v>4</v>
      </c>
      <c r="B6" s="46" t="s">
        <v>40</v>
      </c>
      <c r="D6" s="4" t="s">
        <v>40</v>
      </c>
      <c r="E6" s="38"/>
    </row>
    <row r="7" spans="1:5" ht="15" customHeight="1" x14ac:dyDescent="0.3">
      <c r="A7" s="60"/>
      <c r="B7" s="47" t="s">
        <v>8</v>
      </c>
      <c r="D7" s="48" t="s">
        <v>9</v>
      </c>
      <c r="E7" s="38"/>
    </row>
    <row r="8" spans="1:5" ht="15" customHeight="1" x14ac:dyDescent="0.3">
      <c r="A8" s="49" t="s">
        <v>41</v>
      </c>
      <c r="B8" s="61"/>
      <c r="C8" s="11"/>
      <c r="D8" s="40"/>
      <c r="E8" s="38"/>
    </row>
    <row r="9" spans="1:5" ht="15" customHeight="1" x14ac:dyDescent="0.3">
      <c r="A9" s="12" t="s">
        <v>42</v>
      </c>
      <c r="E9" s="38"/>
    </row>
    <row r="10" spans="1:5" ht="15" customHeight="1" x14ac:dyDescent="0.3">
      <c r="A10" s="36" t="s">
        <v>43</v>
      </c>
      <c r="B10" s="8">
        <v>9740000000</v>
      </c>
      <c r="D10" s="50">
        <v>12130000000</v>
      </c>
      <c r="E10" s="38"/>
    </row>
    <row r="11" spans="1:5" ht="15" customHeight="1" x14ac:dyDescent="0.3">
      <c r="A11" s="36" t="s">
        <v>44</v>
      </c>
      <c r="B11" s="19">
        <v>20215000000</v>
      </c>
      <c r="D11" s="51">
        <v>22636000000</v>
      </c>
      <c r="E11" s="38"/>
    </row>
    <row r="12" spans="1:5" ht="15" customHeight="1" x14ac:dyDescent="0.3">
      <c r="A12" s="36" t="s">
        <v>45</v>
      </c>
      <c r="B12" s="19">
        <v>1822000000</v>
      </c>
      <c r="D12" s="51">
        <v>1631000000</v>
      </c>
      <c r="E12" s="38"/>
    </row>
    <row r="13" spans="1:5" ht="15" customHeight="1" x14ac:dyDescent="0.3">
      <c r="A13" s="37" t="s">
        <v>46</v>
      </c>
      <c r="B13" s="22">
        <v>20231000000</v>
      </c>
      <c r="D13" s="52">
        <v>18364000000</v>
      </c>
      <c r="E13" s="38"/>
    </row>
    <row r="14" spans="1:5" ht="15" customHeight="1" x14ac:dyDescent="0.3">
      <c r="A14" s="53" t="s">
        <v>47</v>
      </c>
      <c r="B14" s="25">
        <v>52008000000</v>
      </c>
      <c r="C14" s="62"/>
      <c r="D14" s="54">
        <v>54761000000</v>
      </c>
      <c r="E14" s="38"/>
    </row>
    <row r="15" spans="1:5" ht="15" customHeight="1" x14ac:dyDescent="0.3">
      <c r="A15" s="7" t="s">
        <v>48</v>
      </c>
      <c r="B15" s="17">
        <v>14752000000</v>
      </c>
      <c r="C15" s="11"/>
      <c r="D15" s="55">
        <v>12434000000</v>
      </c>
      <c r="E15" s="38"/>
    </row>
    <row r="16" spans="1:5" ht="15" customHeight="1" x14ac:dyDescent="0.3">
      <c r="A16" s="12" t="s">
        <v>49</v>
      </c>
      <c r="B16" s="19">
        <v>127315000000</v>
      </c>
      <c r="D16" s="51">
        <v>130128000000</v>
      </c>
      <c r="E16" s="38"/>
    </row>
    <row r="17" spans="1:5" ht="15" customHeight="1" x14ac:dyDescent="0.3">
      <c r="A17" s="12" t="s">
        <v>50</v>
      </c>
      <c r="B17" s="19">
        <v>135259000000</v>
      </c>
      <c r="D17" s="51">
        <v>146241000000</v>
      </c>
      <c r="E17" s="38"/>
    </row>
    <row r="18" spans="1:5" ht="15" customHeight="1" x14ac:dyDescent="0.3">
      <c r="A18" s="12" t="s">
        <v>51</v>
      </c>
      <c r="B18" s="19">
        <v>93840000000</v>
      </c>
      <c r="D18" s="51">
        <v>97907000000</v>
      </c>
      <c r="E18" s="38"/>
    </row>
    <row r="19" spans="1:5" ht="15" customHeight="1" x14ac:dyDescent="0.3">
      <c r="A19" s="12" t="s">
        <v>52</v>
      </c>
      <c r="B19" s="19">
        <v>23297000000</v>
      </c>
      <c r="D19" s="51">
        <v>23567000000</v>
      </c>
      <c r="E19" s="38"/>
    </row>
    <row r="20" spans="1:5" ht="15" customHeight="1" x14ac:dyDescent="0.3">
      <c r="A20" s="12" t="s">
        <v>53</v>
      </c>
      <c r="B20" s="19">
        <v>13793000000</v>
      </c>
      <c r="D20" s="51">
        <v>15345000000</v>
      </c>
      <c r="E20" s="38"/>
    </row>
    <row r="21" spans="1:5" ht="15" customHeight="1" x14ac:dyDescent="0.3">
      <c r="A21" s="12" t="s">
        <v>54</v>
      </c>
      <c r="B21" s="19">
        <v>15386000000</v>
      </c>
      <c r="D21" s="51">
        <v>20798000000</v>
      </c>
      <c r="E21" s="38"/>
    </row>
    <row r="22" spans="1:5" ht="15" customHeight="1" x14ac:dyDescent="0.3">
      <c r="A22" s="12" t="s">
        <v>55</v>
      </c>
      <c r="B22" s="19">
        <v>1780000000</v>
      </c>
      <c r="D22" s="51">
        <v>3695000000</v>
      </c>
      <c r="E22" s="38"/>
    </row>
    <row r="23" spans="1:5" ht="15" customHeight="1" x14ac:dyDescent="0.3">
      <c r="A23" s="12" t="s">
        <v>56</v>
      </c>
      <c r="B23" s="19">
        <v>24714000000</v>
      </c>
      <c r="D23" s="51">
        <v>24039000000</v>
      </c>
      <c r="E23" s="38"/>
    </row>
    <row r="24" spans="1:5" ht="15" customHeight="1" x14ac:dyDescent="0.3">
      <c r="A24" s="20" t="s">
        <v>57</v>
      </c>
      <c r="B24" s="22">
        <v>23617000000</v>
      </c>
      <c r="D24" s="52">
        <v>22754000000</v>
      </c>
      <c r="E24" s="38"/>
    </row>
    <row r="25" spans="1:5" ht="15" customHeight="1" x14ac:dyDescent="0.3">
      <c r="A25" s="27" t="s">
        <v>58</v>
      </c>
      <c r="B25" s="28">
        <v>525761000000</v>
      </c>
      <c r="C25" s="63"/>
      <c r="D25" s="56">
        <v>551669000000</v>
      </c>
      <c r="E25" s="38"/>
    </row>
    <row r="26" spans="1:5" ht="15" customHeight="1" x14ac:dyDescent="0.3">
      <c r="A26" s="57" t="s">
        <v>59</v>
      </c>
      <c r="B26" s="43"/>
      <c r="C26" s="64"/>
      <c r="D26" s="65"/>
      <c r="E26" s="38"/>
    </row>
    <row r="27" spans="1:5" ht="15" customHeight="1" x14ac:dyDescent="0.3">
      <c r="A27" s="12" t="s">
        <v>60</v>
      </c>
      <c r="E27" s="38"/>
    </row>
    <row r="28" spans="1:5" ht="15" customHeight="1" x14ac:dyDescent="0.3">
      <c r="A28" s="36" t="s">
        <v>61</v>
      </c>
      <c r="B28" s="8">
        <v>3470000000</v>
      </c>
      <c r="D28" s="50">
        <v>11838000000</v>
      </c>
      <c r="E28" s="38"/>
    </row>
    <row r="29" spans="1:5" ht="15" customHeight="1" x14ac:dyDescent="0.3">
      <c r="A29" s="36" t="s">
        <v>62</v>
      </c>
      <c r="B29" s="19">
        <v>49032000000</v>
      </c>
      <c r="D29" s="51">
        <v>45956000000</v>
      </c>
      <c r="E29" s="38"/>
    </row>
    <row r="30" spans="1:5" ht="15" customHeight="1" x14ac:dyDescent="0.3">
      <c r="A30" s="36" t="s">
        <v>63</v>
      </c>
      <c r="B30" s="19">
        <v>6176000000</v>
      </c>
      <c r="D30" s="51">
        <v>6124000000</v>
      </c>
      <c r="E30" s="38"/>
    </row>
    <row r="31" spans="1:5" ht="15" customHeight="1" x14ac:dyDescent="0.3">
      <c r="A31" s="36" t="s">
        <v>64</v>
      </c>
      <c r="B31" s="19">
        <v>1019000000</v>
      </c>
      <c r="D31" s="51">
        <v>1212000000</v>
      </c>
      <c r="E31" s="38"/>
    </row>
    <row r="32" spans="1:5" ht="15" customHeight="1" x14ac:dyDescent="0.3">
      <c r="A32" s="37" t="s">
        <v>65</v>
      </c>
      <c r="B32" s="22">
        <v>3741000000</v>
      </c>
      <c r="D32" s="52">
        <v>3781000000</v>
      </c>
      <c r="E32" s="38"/>
    </row>
    <row r="33" spans="1:5" ht="15" customHeight="1" x14ac:dyDescent="0.3">
      <c r="A33" s="53" t="s">
        <v>66</v>
      </c>
      <c r="B33" s="25">
        <v>63438000000</v>
      </c>
      <c r="C33" s="66"/>
      <c r="D33" s="54">
        <v>68911000000</v>
      </c>
      <c r="E33" s="38"/>
    </row>
    <row r="34" spans="1:5" ht="15" customHeight="1" x14ac:dyDescent="0.3">
      <c r="A34" s="13" t="s">
        <v>67</v>
      </c>
      <c r="B34" s="25">
        <v>153775000000</v>
      </c>
      <c r="C34" s="62"/>
      <c r="D34" s="54">
        <v>151309000000</v>
      </c>
      <c r="E34" s="38"/>
    </row>
    <row r="35" spans="1:5" ht="15" customHeight="1" x14ac:dyDescent="0.3">
      <c r="A35" s="7" t="s">
        <v>68</v>
      </c>
      <c r="B35" s="58"/>
      <c r="C35" s="11"/>
      <c r="D35" s="59"/>
      <c r="E35" s="38"/>
    </row>
    <row r="36" spans="1:5" ht="15" customHeight="1" x14ac:dyDescent="0.3">
      <c r="A36" s="36" t="s">
        <v>69</v>
      </c>
      <c r="B36" s="19">
        <v>60472000000</v>
      </c>
      <c r="D36" s="51">
        <v>59502000000</v>
      </c>
      <c r="E36" s="38"/>
    </row>
    <row r="37" spans="1:5" ht="15" customHeight="1" x14ac:dyDescent="0.3">
      <c r="A37" s="36" t="s">
        <v>70</v>
      </c>
      <c r="B37" s="19">
        <v>18276000000</v>
      </c>
      <c r="D37" s="51">
        <v>18788000000</v>
      </c>
      <c r="E37" s="38"/>
    </row>
    <row r="38" spans="1:5" ht="15" customHeight="1" x14ac:dyDescent="0.3">
      <c r="A38" s="36" t="s">
        <v>71</v>
      </c>
      <c r="B38" s="19">
        <v>22202000000</v>
      </c>
      <c r="D38" s="51">
        <v>21804000000</v>
      </c>
      <c r="E38" s="38"/>
    </row>
    <row r="39" spans="1:5" ht="15" customHeight="1" x14ac:dyDescent="0.3">
      <c r="A39" s="37" t="s">
        <v>72</v>
      </c>
      <c r="B39" s="22">
        <v>28358000000</v>
      </c>
      <c r="D39" s="52">
        <v>29421000000</v>
      </c>
      <c r="E39" s="38"/>
    </row>
    <row r="40" spans="1:5" ht="15" customHeight="1" x14ac:dyDescent="0.3">
      <c r="A40" s="53" t="s">
        <v>73</v>
      </c>
      <c r="B40" s="25">
        <v>129308000000</v>
      </c>
      <c r="C40" s="62"/>
      <c r="D40" s="54">
        <v>129515000000</v>
      </c>
      <c r="E40" s="38"/>
    </row>
    <row r="41" spans="1:5" ht="15" customHeight="1" x14ac:dyDescent="0.3">
      <c r="A41" s="7" t="s">
        <v>74</v>
      </c>
      <c r="B41" s="58"/>
      <c r="C41" s="11"/>
      <c r="D41" s="67"/>
      <c r="E41" s="38"/>
    </row>
    <row r="42" spans="1:5" ht="15" customHeight="1" x14ac:dyDescent="0.3">
      <c r="A42" s="36" t="s">
        <v>75</v>
      </c>
      <c r="B42" s="19">
        <v>0</v>
      </c>
      <c r="D42" s="51">
        <v>0</v>
      </c>
      <c r="E42" s="38"/>
    </row>
    <row r="43" spans="1:5" ht="15" customHeight="1" x14ac:dyDescent="0.3">
      <c r="A43" s="36" t="s">
        <v>76</v>
      </c>
      <c r="B43" s="19">
        <v>7621000000</v>
      </c>
      <c r="D43" s="51">
        <v>7621000000</v>
      </c>
      <c r="E43" s="38"/>
    </row>
    <row r="44" spans="1:5" ht="15" customHeight="1" x14ac:dyDescent="0.3">
      <c r="A44" s="36" t="s">
        <v>77</v>
      </c>
      <c r="B44" s="19">
        <v>130175000000</v>
      </c>
      <c r="D44" s="51">
        <v>126279000000</v>
      </c>
      <c r="E44" s="38"/>
    </row>
    <row r="45" spans="1:5" ht="15" customHeight="1" x14ac:dyDescent="0.3">
      <c r="A45" s="36" t="s">
        <v>78</v>
      </c>
      <c r="B45" s="19">
        <v>37457000000</v>
      </c>
      <c r="D45" s="51">
        <v>57936000000</v>
      </c>
      <c r="E45" s="38"/>
    </row>
    <row r="46" spans="1:5" ht="15" customHeight="1" x14ac:dyDescent="0.3">
      <c r="A46" s="36" t="s">
        <v>79</v>
      </c>
      <c r="B46" s="19">
        <v>-17910000000</v>
      </c>
      <c r="D46" s="51">
        <v>-13085000000</v>
      </c>
      <c r="E46" s="38"/>
    </row>
    <row r="47" spans="1:5" ht="15" customHeight="1" x14ac:dyDescent="0.3">
      <c r="A47" s="36" t="s">
        <v>80</v>
      </c>
      <c r="B47" s="19">
        <v>4330000000</v>
      </c>
      <c r="D47" s="51">
        <v>5470000000</v>
      </c>
      <c r="E47" s="38"/>
    </row>
    <row r="48" spans="1:5" ht="15" customHeight="1" x14ac:dyDescent="0.3">
      <c r="A48" s="37" t="s">
        <v>81</v>
      </c>
      <c r="B48" s="22">
        <v>17567000000</v>
      </c>
      <c r="D48" s="52">
        <v>17713000000</v>
      </c>
      <c r="E48" s="38"/>
    </row>
    <row r="49" spans="1:5" ht="15" customHeight="1" x14ac:dyDescent="0.3">
      <c r="A49" s="53" t="s">
        <v>82</v>
      </c>
      <c r="B49" s="25">
        <v>179240000000</v>
      </c>
      <c r="C49" s="66"/>
      <c r="D49" s="54">
        <v>201934000000</v>
      </c>
      <c r="E49" s="38"/>
    </row>
    <row r="50" spans="1:5" ht="15" customHeight="1" x14ac:dyDescent="0.3">
      <c r="A50" s="27" t="s">
        <v>83</v>
      </c>
      <c r="B50" s="28">
        <v>525761000000</v>
      </c>
      <c r="C50" s="68"/>
      <c r="D50" s="56">
        <v>551669000000</v>
      </c>
      <c r="E50" s="38"/>
    </row>
    <row r="51" spans="1:5" ht="15" customHeight="1" x14ac:dyDescent="0.25">
      <c r="A51" s="69"/>
      <c r="B51" s="69"/>
      <c r="C51" s="69"/>
      <c r="D51" s="69"/>
    </row>
  </sheetData>
  <mergeCells count="2">
    <mergeCell ref="A4:D4"/>
    <mergeCell ref="B5:D5"/>
  </mergeCells>
  <printOptions horizontalCentered="1"/>
  <pageMargins left="0.75" right="0.75" top="0.5" bottom="0.5" header="0.5" footer="0.5"/>
  <pageSetup scale="85"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showRuler="0" zoomScaleNormal="100" workbookViewId="0"/>
  </sheetViews>
  <sheetFormatPr defaultColWidth="13.7265625" defaultRowHeight="12.5" x14ac:dyDescent="0.25"/>
  <cols>
    <col min="1" max="1" width="79.7265625" customWidth="1"/>
    <col min="2" max="2" width="12" customWidth="1"/>
    <col min="3" max="3" width="0" hidden="1" customWidth="1"/>
    <col min="4" max="4" width="12" customWidth="1"/>
  </cols>
  <sheetData>
    <row r="1" spans="1:5" ht="15" customHeight="1" x14ac:dyDescent="0.3">
      <c r="A1" s="45" t="s">
        <v>0</v>
      </c>
    </row>
    <row r="2" spans="1:5" ht="15" customHeight="1" x14ac:dyDescent="0.3">
      <c r="A2" s="45" t="s">
        <v>1</v>
      </c>
    </row>
    <row r="3" spans="1:5" ht="15" customHeight="1" x14ac:dyDescent="0.25"/>
    <row r="4" spans="1:5" ht="16.75" customHeight="1" x14ac:dyDescent="0.3">
      <c r="A4" s="317" t="s">
        <v>84</v>
      </c>
      <c r="B4" s="318"/>
      <c r="C4" s="318"/>
      <c r="D4" s="319"/>
      <c r="E4" s="168"/>
    </row>
    <row r="5" spans="1:5" ht="15.75" customHeight="1" x14ac:dyDescent="0.3">
      <c r="A5" s="127" t="s">
        <v>39</v>
      </c>
      <c r="B5" s="320"/>
      <c r="C5" s="320"/>
      <c r="D5" s="329"/>
      <c r="E5" s="168"/>
    </row>
    <row r="6" spans="1:5" ht="15.75" customHeight="1" x14ac:dyDescent="0.3">
      <c r="A6" s="129" t="s">
        <v>4</v>
      </c>
      <c r="B6" s="327" t="s">
        <v>7</v>
      </c>
      <c r="C6" s="322"/>
      <c r="D6" s="328"/>
      <c r="E6" s="168"/>
    </row>
    <row r="7" spans="1:5" ht="15.75" customHeight="1" x14ac:dyDescent="0.3">
      <c r="A7" s="132"/>
      <c r="B7" s="167" t="s">
        <v>8</v>
      </c>
      <c r="C7" s="66"/>
      <c r="D7" s="206" t="s">
        <v>9</v>
      </c>
      <c r="E7" s="168"/>
    </row>
    <row r="8" spans="1:5" ht="15.75" customHeight="1" x14ac:dyDescent="0.3">
      <c r="A8" s="134" t="s">
        <v>85</v>
      </c>
      <c r="B8" s="61"/>
      <c r="C8" s="75"/>
      <c r="D8" s="170"/>
      <c r="E8" s="168"/>
    </row>
    <row r="9" spans="1:5" ht="15.75" customHeight="1" x14ac:dyDescent="0.3">
      <c r="A9" s="159" t="s">
        <v>86</v>
      </c>
      <c r="B9" s="136">
        <v>-3821000000</v>
      </c>
      <c r="C9" s="144"/>
      <c r="D9" s="207">
        <v>14975000000</v>
      </c>
      <c r="E9" s="168"/>
    </row>
    <row r="10" spans="1:5" ht="15.75" customHeight="1" x14ac:dyDescent="0.3">
      <c r="A10" s="159" t="s">
        <v>87</v>
      </c>
      <c r="B10" s="144"/>
      <c r="C10" s="144"/>
      <c r="D10" s="208"/>
      <c r="E10" s="168"/>
    </row>
    <row r="11" spans="1:5" ht="15.75" customHeight="1" x14ac:dyDescent="0.3">
      <c r="A11" s="135" t="s">
        <v>21</v>
      </c>
      <c r="B11" s="147">
        <v>28516000000</v>
      </c>
      <c r="C11" s="144"/>
      <c r="D11" s="209">
        <v>28217000000</v>
      </c>
      <c r="E11" s="168"/>
    </row>
    <row r="12" spans="1:5" ht="15.75" customHeight="1" x14ac:dyDescent="0.3">
      <c r="A12" s="135" t="s">
        <v>88</v>
      </c>
      <c r="B12" s="147">
        <v>8603000000</v>
      </c>
      <c r="C12" s="144"/>
      <c r="D12" s="209">
        <v>9587000000</v>
      </c>
      <c r="E12" s="168"/>
    </row>
    <row r="13" spans="1:5" ht="15.75" customHeight="1" x14ac:dyDescent="0.3">
      <c r="A13" s="135" t="s">
        <v>89</v>
      </c>
      <c r="B13" s="147">
        <v>38000000</v>
      </c>
      <c r="C13" s="144"/>
      <c r="D13" s="209">
        <v>295000000</v>
      </c>
      <c r="E13" s="168"/>
    </row>
    <row r="14" spans="1:5" ht="15.75" customHeight="1" x14ac:dyDescent="0.3">
      <c r="A14" s="135" t="s">
        <v>90</v>
      </c>
      <c r="B14" s="147">
        <v>1972000000</v>
      </c>
      <c r="C14" s="144"/>
      <c r="D14" s="209">
        <v>2575000000</v>
      </c>
      <c r="E14" s="168"/>
    </row>
    <row r="15" spans="1:5" ht="15.75" customHeight="1" x14ac:dyDescent="0.3">
      <c r="A15" s="135" t="s">
        <v>91</v>
      </c>
      <c r="B15" s="147">
        <v>1675000000</v>
      </c>
      <c r="C15" s="144"/>
      <c r="D15" s="209">
        <v>1806000000</v>
      </c>
      <c r="E15" s="168"/>
    </row>
    <row r="16" spans="1:5" ht="15.75" customHeight="1" x14ac:dyDescent="0.3">
      <c r="A16" s="135" t="s">
        <v>92</v>
      </c>
      <c r="B16" s="147">
        <v>-742000000</v>
      </c>
      <c r="C16" s="144"/>
      <c r="D16" s="209">
        <v>-1218000000</v>
      </c>
      <c r="E16" s="168"/>
    </row>
    <row r="17" spans="1:5" ht="15.75" customHeight="1" x14ac:dyDescent="0.3">
      <c r="A17" s="135" t="s">
        <v>93</v>
      </c>
      <c r="B17" s="147">
        <v>-2992000000</v>
      </c>
      <c r="C17" s="144"/>
      <c r="D17" s="209">
        <v>-2002000000</v>
      </c>
      <c r="E17" s="168"/>
    </row>
    <row r="18" spans="1:5" ht="15.75" customHeight="1" x14ac:dyDescent="0.3">
      <c r="A18" s="135" t="s">
        <v>94</v>
      </c>
      <c r="B18" s="147">
        <v>4169000000</v>
      </c>
      <c r="C18" s="144"/>
      <c r="D18" s="209">
        <v>5171000000</v>
      </c>
      <c r="E18" s="168"/>
    </row>
    <row r="19" spans="1:5" ht="15.75" customHeight="1" x14ac:dyDescent="0.3">
      <c r="A19" s="135" t="s">
        <v>20</v>
      </c>
      <c r="B19" s="147">
        <v>18880000000</v>
      </c>
      <c r="C19" s="144"/>
      <c r="D19" s="209">
        <v>1458000000</v>
      </c>
      <c r="E19" s="168"/>
    </row>
    <row r="20" spans="1:5" ht="15.75" customHeight="1" x14ac:dyDescent="0.3">
      <c r="A20" s="159" t="s">
        <v>95</v>
      </c>
      <c r="B20" s="144"/>
      <c r="C20" s="144"/>
      <c r="D20" s="145"/>
      <c r="E20" s="168"/>
    </row>
    <row r="21" spans="1:5" ht="15.75" customHeight="1" x14ac:dyDescent="0.3">
      <c r="A21" s="135" t="s">
        <v>96</v>
      </c>
      <c r="B21" s="147">
        <v>2216000000</v>
      </c>
      <c r="C21" s="144"/>
      <c r="D21" s="209">
        <v>2812000000</v>
      </c>
      <c r="E21" s="168"/>
    </row>
    <row r="22" spans="1:5" ht="15.75" customHeight="1" x14ac:dyDescent="0.3">
      <c r="A22" s="135" t="s">
        <v>97</v>
      </c>
      <c r="B22" s="147">
        <v>-13070000000</v>
      </c>
      <c r="C22" s="144"/>
      <c r="D22" s="209">
        <v>-12852000000</v>
      </c>
      <c r="E22" s="168"/>
    </row>
    <row r="23" spans="1:5" ht="15.75" customHeight="1" x14ac:dyDescent="0.3">
      <c r="A23" s="135" t="s">
        <v>98</v>
      </c>
      <c r="B23" s="147">
        <v>-1410000000</v>
      </c>
      <c r="C23" s="144"/>
      <c r="D23" s="209">
        <v>-1524000000</v>
      </c>
      <c r="E23" s="168"/>
    </row>
    <row r="24" spans="1:5" ht="15.75" customHeight="1" x14ac:dyDescent="0.3">
      <c r="A24" s="135" t="s">
        <v>99</v>
      </c>
      <c r="B24" s="147">
        <v>-1429000000</v>
      </c>
      <c r="C24" s="144"/>
      <c r="D24" s="209">
        <v>548000000</v>
      </c>
      <c r="E24" s="168"/>
    </row>
    <row r="25" spans="1:5" ht="15.75" customHeight="1" x14ac:dyDescent="0.3">
      <c r="A25" s="135" t="s">
        <v>100</v>
      </c>
      <c r="B25" s="147">
        <v>376000000</v>
      </c>
      <c r="C25" s="144"/>
      <c r="D25" s="209">
        <v>-910000000</v>
      </c>
      <c r="E25" s="168"/>
    </row>
    <row r="26" spans="1:5" ht="15.75" customHeight="1" x14ac:dyDescent="0.3">
      <c r="A26" s="159" t="s">
        <v>101</v>
      </c>
      <c r="B26" s="147">
        <v>-985000000</v>
      </c>
      <c r="C26" s="144"/>
      <c r="D26" s="209">
        <v>-1008000000</v>
      </c>
      <c r="E26" s="168"/>
    </row>
    <row r="27" spans="1:5" ht="15.75" customHeight="1" x14ac:dyDescent="0.3">
      <c r="A27" s="160" t="s">
        <v>102</v>
      </c>
      <c r="B27" s="22">
        <v>1134000000</v>
      </c>
      <c r="C27" s="144"/>
      <c r="D27" s="210">
        <v>738000000</v>
      </c>
      <c r="E27" s="168"/>
    </row>
    <row r="28" spans="1:5" ht="15.75" customHeight="1" x14ac:dyDescent="0.3">
      <c r="A28" s="187" t="s">
        <v>103</v>
      </c>
      <c r="B28" s="25">
        <v>46951000000</v>
      </c>
      <c r="C28" s="62"/>
      <c r="D28" s="211">
        <v>33693000000</v>
      </c>
      <c r="E28" s="168"/>
    </row>
    <row r="29" spans="1:5" ht="15.75" customHeight="1" x14ac:dyDescent="0.3">
      <c r="A29" s="187" t="s">
        <v>104</v>
      </c>
      <c r="B29" s="25">
        <f>B9+B28</f>
        <v>43130000000</v>
      </c>
      <c r="C29" s="66"/>
      <c r="D29" s="211">
        <v>48668000000</v>
      </c>
      <c r="E29" s="168"/>
    </row>
    <row r="30" spans="1:5" ht="15.75" customHeight="1" x14ac:dyDescent="0.3">
      <c r="A30" s="134"/>
      <c r="B30" s="71"/>
      <c r="C30" s="75"/>
      <c r="D30" s="156"/>
      <c r="E30" s="168"/>
    </row>
    <row r="31" spans="1:5" ht="15.75" customHeight="1" x14ac:dyDescent="0.3">
      <c r="A31" s="146" t="s">
        <v>105</v>
      </c>
      <c r="B31" s="144"/>
      <c r="C31" s="144"/>
      <c r="D31" s="145"/>
      <c r="E31" s="168"/>
    </row>
    <row r="32" spans="1:5" ht="15.75" customHeight="1" x14ac:dyDescent="0.3">
      <c r="A32" s="159" t="s">
        <v>106</v>
      </c>
      <c r="B32" s="147">
        <v>-15675000000</v>
      </c>
      <c r="C32" s="144"/>
      <c r="D32" s="209">
        <v>-19635000000</v>
      </c>
      <c r="E32" s="168"/>
    </row>
    <row r="33" spans="1:5" ht="15.75" customHeight="1" x14ac:dyDescent="0.3">
      <c r="A33" s="159" t="s">
        <v>107</v>
      </c>
      <c r="B33" s="147">
        <v>-1851000000</v>
      </c>
      <c r="C33" s="144"/>
      <c r="D33" s="209">
        <v>-1809000000</v>
      </c>
      <c r="E33" s="168"/>
    </row>
    <row r="34" spans="1:5" ht="15.75" customHeight="1" x14ac:dyDescent="0.3">
      <c r="A34" s="159" t="s">
        <v>108</v>
      </c>
      <c r="B34" s="147">
        <v>3641000000</v>
      </c>
      <c r="C34" s="144"/>
      <c r="D34" s="209">
        <v>4684000000</v>
      </c>
      <c r="E34" s="168"/>
    </row>
    <row r="35" spans="1:5" ht="15.75" customHeight="1" x14ac:dyDescent="0.3">
      <c r="A35" s="159" t="s">
        <v>109</v>
      </c>
      <c r="B35" s="147">
        <v>497000000</v>
      </c>
      <c r="C35" s="144"/>
      <c r="D35" s="209">
        <v>435000000</v>
      </c>
      <c r="E35" s="168"/>
    </row>
    <row r="36" spans="1:5" ht="15.75" customHeight="1" x14ac:dyDescent="0.3">
      <c r="A36" s="160" t="s">
        <v>110</v>
      </c>
      <c r="B36" s="22">
        <v>-160000000</v>
      </c>
      <c r="C36" s="144"/>
      <c r="D36" s="210">
        <v>-365000000</v>
      </c>
      <c r="E36" s="168"/>
    </row>
    <row r="37" spans="1:5" ht="15.75" customHeight="1" x14ac:dyDescent="0.3">
      <c r="A37" s="187" t="s">
        <v>111</v>
      </c>
      <c r="B37" s="70">
        <f>SUM(B30:B36)</f>
        <v>-13548000000</v>
      </c>
      <c r="C37" s="72"/>
      <c r="D37" s="211">
        <f>SUM(D30:D36)</f>
        <v>-16690000000</v>
      </c>
      <c r="E37" s="168"/>
    </row>
    <row r="38" spans="1:5" ht="15.75" customHeight="1" x14ac:dyDescent="0.3">
      <c r="A38" s="134"/>
      <c r="B38" s="71"/>
      <c r="C38" s="75"/>
      <c r="D38" s="156"/>
      <c r="E38" s="168"/>
    </row>
    <row r="39" spans="1:5" ht="15.75" customHeight="1" x14ac:dyDescent="0.3">
      <c r="A39" s="146" t="s">
        <v>112</v>
      </c>
      <c r="B39" s="144"/>
      <c r="C39" s="144"/>
      <c r="D39" s="145"/>
      <c r="E39" s="168"/>
    </row>
    <row r="40" spans="1:5" ht="15.75" customHeight="1" x14ac:dyDescent="0.3">
      <c r="A40" s="159" t="s">
        <v>113</v>
      </c>
      <c r="B40" s="147">
        <v>-17000000</v>
      </c>
      <c r="C40" s="144"/>
      <c r="D40" s="209">
        <v>-276000000</v>
      </c>
      <c r="E40" s="168"/>
    </row>
    <row r="41" spans="1:5" ht="15.75" customHeight="1" x14ac:dyDescent="0.3">
      <c r="A41" s="159" t="s">
        <v>114</v>
      </c>
      <c r="B41" s="147">
        <v>9440000000</v>
      </c>
      <c r="C41" s="144"/>
      <c r="D41" s="209">
        <v>4012000000</v>
      </c>
      <c r="E41" s="168"/>
    </row>
    <row r="42" spans="1:5" ht="15.75" customHeight="1" x14ac:dyDescent="0.3">
      <c r="A42" s="159" t="s">
        <v>115</v>
      </c>
      <c r="B42" s="147">
        <v>-9467000000</v>
      </c>
      <c r="C42" s="144"/>
      <c r="D42" s="209">
        <v>-6904000000</v>
      </c>
      <c r="E42" s="168"/>
    </row>
    <row r="43" spans="1:5" ht="15.75" customHeight="1" x14ac:dyDescent="0.3">
      <c r="A43" s="159" t="s">
        <v>116</v>
      </c>
      <c r="B43" s="147">
        <v>31988000000</v>
      </c>
      <c r="C43" s="144"/>
      <c r="D43" s="209">
        <v>17039000000</v>
      </c>
      <c r="E43" s="168"/>
    </row>
    <row r="44" spans="1:5" ht="15.75" customHeight="1" x14ac:dyDescent="0.3">
      <c r="A44" s="159" t="s">
        <v>117</v>
      </c>
      <c r="B44" s="147">
        <v>-39964000000</v>
      </c>
      <c r="C44" s="144"/>
      <c r="D44" s="209">
        <v>-27592000000</v>
      </c>
      <c r="E44" s="168"/>
    </row>
    <row r="45" spans="1:5" ht="15.75" customHeight="1" x14ac:dyDescent="0.3">
      <c r="A45" s="159" t="s">
        <v>118</v>
      </c>
      <c r="B45" s="147">
        <v>-2966000000</v>
      </c>
      <c r="C45" s="144"/>
      <c r="D45" s="209">
        <v>-3050000000</v>
      </c>
      <c r="E45" s="168"/>
    </row>
    <row r="46" spans="1:5" ht="15.75" customHeight="1" x14ac:dyDescent="0.3">
      <c r="A46" s="159" t="s">
        <v>119</v>
      </c>
      <c r="B46" s="147">
        <v>3869000000</v>
      </c>
      <c r="C46" s="144"/>
      <c r="D46" s="209">
        <v>1164000000</v>
      </c>
      <c r="E46" s="168"/>
    </row>
    <row r="47" spans="1:5" ht="15.75" customHeight="1" x14ac:dyDescent="0.3">
      <c r="A47" s="159" t="s">
        <v>120</v>
      </c>
      <c r="B47" s="147">
        <v>-5498000000</v>
      </c>
      <c r="C47" s="144"/>
      <c r="D47" s="209">
        <v>-2417000000</v>
      </c>
      <c r="E47" s="168"/>
    </row>
    <row r="48" spans="1:5" ht="15.75" customHeight="1" x14ac:dyDescent="0.3">
      <c r="A48" s="159" t="s">
        <v>121</v>
      </c>
      <c r="B48" s="147">
        <v>105000000</v>
      </c>
      <c r="C48" s="144"/>
      <c r="D48" s="209">
        <v>631000000</v>
      </c>
      <c r="E48" s="168"/>
    </row>
    <row r="49" spans="1:5" ht="15.75" customHeight="1" x14ac:dyDescent="0.3">
      <c r="A49" s="159" t="s">
        <v>122</v>
      </c>
      <c r="B49" s="147">
        <v>1979000000</v>
      </c>
      <c r="C49" s="144"/>
      <c r="D49" s="209">
        <v>7876000000</v>
      </c>
      <c r="E49" s="168"/>
    </row>
    <row r="50" spans="1:5" ht="15.75" customHeight="1" x14ac:dyDescent="0.3">
      <c r="A50" s="159" t="s">
        <v>123</v>
      </c>
      <c r="B50" s="147">
        <v>-1950000000</v>
      </c>
      <c r="C50" s="188"/>
      <c r="D50" s="209">
        <v>0</v>
      </c>
      <c r="E50" s="168"/>
    </row>
    <row r="51" spans="1:5" ht="15.75" customHeight="1" x14ac:dyDescent="0.3">
      <c r="A51" s="159" t="s">
        <v>124</v>
      </c>
      <c r="B51" s="147">
        <v>-14956000000</v>
      </c>
      <c r="C51" s="144"/>
      <c r="D51" s="209">
        <v>-14888000000</v>
      </c>
      <c r="E51" s="168"/>
    </row>
    <row r="52" spans="1:5" ht="15.75" customHeight="1" x14ac:dyDescent="0.3">
      <c r="A52" s="160" t="s">
        <v>102</v>
      </c>
      <c r="B52" s="22">
        <v>-4570000000</v>
      </c>
      <c r="C52" s="144"/>
      <c r="D52" s="210">
        <v>-678000000</v>
      </c>
      <c r="E52" s="168"/>
    </row>
    <row r="53" spans="1:5" ht="15.75" customHeight="1" x14ac:dyDescent="0.3">
      <c r="A53" s="187" t="s">
        <v>125</v>
      </c>
      <c r="B53" s="25">
        <v>-32007000000</v>
      </c>
      <c r="C53" s="66"/>
      <c r="D53" s="211">
        <v>-25083000000</v>
      </c>
      <c r="E53" s="168"/>
    </row>
    <row r="54" spans="1:5" ht="15.75" customHeight="1" x14ac:dyDescent="0.3">
      <c r="A54" s="184" t="s">
        <v>126</v>
      </c>
      <c r="B54" s="121">
        <v>-2425000000</v>
      </c>
      <c r="C54" s="42"/>
      <c r="D54" s="212">
        <v>6895000000</v>
      </c>
      <c r="E54" s="168"/>
    </row>
    <row r="55" spans="1:5" ht="15.75" customHeight="1" x14ac:dyDescent="0.3">
      <c r="A55" s="160" t="s">
        <v>127</v>
      </c>
      <c r="B55" s="22">
        <v>12295000000</v>
      </c>
      <c r="C55" s="144"/>
      <c r="D55" s="210">
        <v>5400000000</v>
      </c>
      <c r="E55" s="168"/>
    </row>
    <row r="56" spans="1:5" ht="15.75" customHeight="1" thickBot="1" x14ac:dyDescent="0.35">
      <c r="A56" s="214" t="s">
        <v>128</v>
      </c>
      <c r="B56" s="215">
        <v>9870000000</v>
      </c>
      <c r="C56" s="216"/>
      <c r="D56" s="217">
        <v>12295000000</v>
      </c>
      <c r="E56" s="168"/>
    </row>
    <row r="57" spans="1:5" ht="15" customHeight="1" thickTop="1" x14ac:dyDescent="0.3">
      <c r="A57" s="20"/>
      <c r="B57" s="204"/>
      <c r="C57" s="204"/>
      <c r="D57" s="205"/>
      <c r="E57" s="38"/>
    </row>
    <row r="58" spans="1:5" x14ac:dyDescent="0.25">
      <c r="A58" s="73"/>
      <c r="B58" s="73"/>
      <c r="C58" s="73"/>
      <c r="D58" s="73"/>
    </row>
  </sheetData>
  <mergeCells count="3">
    <mergeCell ref="A4:D4"/>
    <mergeCell ref="B6:D6"/>
    <mergeCell ref="B5:D5"/>
  </mergeCells>
  <printOptions horizontalCentered="1"/>
  <pageMargins left="0.75" right="0.75" top="0.5" bottom="0.5" header="0.5" footer="0.5"/>
  <pageSetup scale="81" orientation="portrait" r:id="rId1"/>
  <colBreaks count="1" manualBreakCount="1">
    <brk id="4" max="1048575" man="1"/>
  </colBreak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
  <sheetViews>
    <sheetView showRuler="0" zoomScaleNormal="100" workbookViewId="0">
      <selection sqref="A1:D1"/>
    </sheetView>
  </sheetViews>
  <sheetFormatPr defaultColWidth="13.7265625" defaultRowHeight="12.5" x14ac:dyDescent="0.25"/>
  <cols>
    <col min="1" max="1" width="46" customWidth="1"/>
    <col min="2" max="3" width="9.81640625" customWidth="1"/>
    <col min="4" max="4" width="9.26953125" customWidth="1"/>
    <col min="5" max="5" width="11.26953125" customWidth="1"/>
    <col min="6" max="6" width="12.453125" customWidth="1"/>
    <col min="7" max="7" width="9.26953125" customWidth="1"/>
  </cols>
  <sheetData>
    <row r="1" spans="1:8" ht="15.75" customHeight="1" x14ac:dyDescent="0.3">
      <c r="A1" s="315" t="s">
        <v>0</v>
      </c>
      <c r="B1" s="316"/>
      <c r="C1" s="316"/>
      <c r="D1" s="316"/>
    </row>
    <row r="2" spans="1:8" ht="15.75" customHeight="1" x14ac:dyDescent="0.3">
      <c r="A2" s="315" t="s">
        <v>129</v>
      </c>
      <c r="B2" s="316"/>
      <c r="C2" s="316"/>
      <c r="D2" s="316"/>
    </row>
    <row r="3" spans="1:8" ht="15.75" customHeight="1" x14ac:dyDescent="0.25"/>
    <row r="4" spans="1:8" ht="15.75" customHeight="1" x14ac:dyDescent="0.3">
      <c r="A4" s="330" t="s">
        <v>130</v>
      </c>
      <c r="B4" s="331"/>
      <c r="C4" s="331"/>
      <c r="D4" s="331"/>
      <c r="E4" s="331"/>
      <c r="F4" s="331"/>
      <c r="G4" s="332"/>
      <c r="H4" s="168"/>
    </row>
    <row r="5" spans="1:8" ht="15.75" customHeight="1" x14ac:dyDescent="0.3">
      <c r="A5" s="127" t="s">
        <v>3</v>
      </c>
      <c r="B5" s="320"/>
      <c r="C5" s="320"/>
      <c r="D5" s="83"/>
      <c r="E5" s="41"/>
      <c r="F5" s="75"/>
      <c r="G5" s="183"/>
      <c r="H5" s="168"/>
    </row>
    <row r="6" spans="1:8" ht="15.75" customHeight="1" x14ac:dyDescent="0.3">
      <c r="A6" s="129" t="s">
        <v>4</v>
      </c>
      <c r="B6" s="321" t="s">
        <v>5</v>
      </c>
      <c r="C6" s="322"/>
      <c r="D6" s="130" t="s">
        <v>6</v>
      </c>
      <c r="E6" s="321" t="s">
        <v>131</v>
      </c>
      <c r="F6" s="321"/>
      <c r="G6" s="131" t="s">
        <v>6</v>
      </c>
      <c r="H6" s="168"/>
    </row>
    <row r="7" spans="1:8" ht="15.75" customHeight="1" x14ac:dyDescent="0.3">
      <c r="A7" s="132"/>
      <c r="B7" s="5" t="s">
        <v>8</v>
      </c>
      <c r="C7" s="74" t="s">
        <v>9</v>
      </c>
      <c r="D7" s="3" t="s">
        <v>10</v>
      </c>
      <c r="E7" s="5" t="s">
        <v>8</v>
      </c>
      <c r="F7" s="74" t="s">
        <v>9</v>
      </c>
      <c r="G7" s="133" t="s">
        <v>10</v>
      </c>
      <c r="H7" s="168"/>
    </row>
    <row r="8" spans="1:8" ht="15.75" customHeight="1" x14ac:dyDescent="0.3">
      <c r="A8" s="184" t="s">
        <v>132</v>
      </c>
      <c r="B8" s="71"/>
      <c r="C8" s="41"/>
      <c r="D8" s="83"/>
      <c r="E8" s="71"/>
      <c r="F8" s="41"/>
      <c r="G8" s="128"/>
      <c r="H8" s="168"/>
    </row>
    <row r="9" spans="1:8" ht="15.75" customHeight="1" x14ac:dyDescent="0.3">
      <c r="A9" s="185" t="s">
        <v>133</v>
      </c>
      <c r="B9" s="136">
        <v>2361000000</v>
      </c>
      <c r="C9" s="137">
        <v>3752000000</v>
      </c>
      <c r="D9" s="141">
        <f>IF(C9=0,0,IF(ABS((B9-C9)/C9)&gt;0.995,0,((B9-C9)/C9)))</f>
        <v>-0.37073560767590619</v>
      </c>
      <c r="E9" s="136">
        <v>15552000000</v>
      </c>
      <c r="F9" s="137">
        <v>19435000000</v>
      </c>
      <c r="G9" s="139">
        <f>IF(F9=0,0,IF(ABS((E9-F9)/F9)&gt;0.995,0,((E9-F9)/F9)))</f>
        <v>-0.19979418574736302</v>
      </c>
      <c r="H9" s="168"/>
    </row>
    <row r="10" spans="1:8" ht="15.75" customHeight="1" x14ac:dyDescent="0.3">
      <c r="A10" s="186" t="s">
        <v>134</v>
      </c>
      <c r="B10" s="22">
        <v>31000000</v>
      </c>
      <c r="C10" s="23">
        <v>40000000</v>
      </c>
      <c r="D10" s="141">
        <f>-IF(C10=0,0,IF(ABS((C10-B10)/C10)&gt;0.995,0,((C10-B10)/C10)))</f>
        <v>-0.22500000000000001</v>
      </c>
      <c r="E10" s="22">
        <v>123000000</v>
      </c>
      <c r="F10" s="23">
        <v>200000000</v>
      </c>
      <c r="G10" s="139">
        <f>IF(F10=0,0,IF(ABS((E10-F10)/F10)&gt;0.995,0,((E10-F10)/F10)))</f>
        <v>-0.38500000000000001</v>
      </c>
      <c r="H10" s="168"/>
    </row>
    <row r="11" spans="1:8" ht="15.75" customHeight="1" x14ac:dyDescent="0.3">
      <c r="A11" s="187" t="s">
        <v>135</v>
      </c>
      <c r="B11" s="14">
        <v>2392000000</v>
      </c>
      <c r="C11" s="24">
        <v>3792000000</v>
      </c>
      <c r="D11" s="141">
        <f>-IF(C11=0,0,IF(ABS((C11-B11)/C11)&gt;0.995,0,((C11-B11)/C11)))</f>
        <v>-0.36919831223628691</v>
      </c>
      <c r="E11" s="14">
        <v>15675000000</v>
      </c>
      <c r="F11" s="24">
        <v>19635000000</v>
      </c>
      <c r="G11" s="139">
        <f>IF(F11=0,0,IF(ABS((E11-F11)/F11)&gt;0.995,0,((E11-F11)/F11)))</f>
        <v>-0.20168067226890757</v>
      </c>
      <c r="H11" s="168"/>
    </row>
    <row r="12" spans="1:8" ht="15.75" customHeight="1" x14ac:dyDescent="0.3">
      <c r="A12" s="184"/>
      <c r="B12" s="58"/>
      <c r="C12" s="75"/>
      <c r="D12" s="144"/>
      <c r="E12" s="58"/>
      <c r="F12" s="75"/>
      <c r="G12" s="145"/>
      <c r="H12" s="168"/>
    </row>
    <row r="13" spans="1:8" ht="15.75" customHeight="1" x14ac:dyDescent="0.3">
      <c r="A13" s="159" t="s">
        <v>136</v>
      </c>
      <c r="B13" s="176">
        <v>0.52</v>
      </c>
      <c r="C13" s="177">
        <v>0.52</v>
      </c>
      <c r="D13" s="141">
        <f>IF(C13=0,0,IF(ABS((B13-C13)/C13)&gt;0.995,0,((B13-C13)/C13)))</f>
        <v>0</v>
      </c>
      <c r="E13" s="176">
        <v>2.08</v>
      </c>
      <c r="F13" s="177">
        <v>2.0499999999999998</v>
      </c>
      <c r="G13" s="139">
        <f>IF(F13=0,0,IF(ABS((E13-F13)/F13)&gt;0.995,0,((E13-F13)/F13)))</f>
        <v>1.4634146341463537E-2</v>
      </c>
      <c r="H13" s="168"/>
    </row>
    <row r="14" spans="1:8" ht="15.75" customHeight="1" x14ac:dyDescent="0.3">
      <c r="A14" s="159"/>
      <c r="B14" s="144"/>
      <c r="C14" s="144"/>
      <c r="D14" s="144"/>
      <c r="E14" s="188"/>
      <c r="F14" s="126"/>
      <c r="G14" s="145"/>
      <c r="H14" s="168"/>
    </row>
    <row r="15" spans="1:8" ht="15.75" customHeight="1" x14ac:dyDescent="0.3">
      <c r="A15" s="159" t="s">
        <v>137</v>
      </c>
      <c r="B15" s="144"/>
      <c r="C15" s="144"/>
      <c r="D15" s="144"/>
      <c r="E15" s="189">
        <v>7126000</v>
      </c>
      <c r="F15" s="190">
        <v>7255000</v>
      </c>
      <c r="G15" s="139">
        <f>IF(F15=0,0,IF(ABS((E15-F15)/F15)&gt;0.995,0,((E15-F15)/F15)))</f>
        <v>-1.7780840799448656E-2</v>
      </c>
      <c r="H15" s="168"/>
    </row>
    <row r="16" spans="1:8" ht="15.75" customHeight="1" x14ac:dyDescent="0.3">
      <c r="A16" s="159" t="s">
        <v>138</v>
      </c>
      <c r="B16" s="144"/>
      <c r="C16" s="144"/>
      <c r="D16" s="144"/>
      <c r="E16" s="191">
        <v>0.46700000000000003</v>
      </c>
      <c r="F16" s="138">
        <v>0.44700000000000001</v>
      </c>
      <c r="G16" s="192">
        <f>(E16-F16)*10000</f>
        <v>200.00000000000017</v>
      </c>
      <c r="H16" s="168"/>
    </row>
    <row r="17" spans="1:8" ht="15.75" customHeight="1" x14ac:dyDescent="0.3">
      <c r="A17" s="178" t="s">
        <v>139</v>
      </c>
      <c r="B17" s="153"/>
      <c r="C17" s="153"/>
      <c r="D17" s="153"/>
      <c r="E17" s="193">
        <v>230760</v>
      </c>
      <c r="F17" s="194">
        <v>247800</v>
      </c>
      <c r="G17" s="181">
        <f>IF(F17=0,0,IF(ABS((E17-F17)/F17)&gt;0.995,0,((E17-F17)/F17)))</f>
        <v>-6.8765133171912837E-2</v>
      </c>
      <c r="H17" s="168"/>
    </row>
    <row r="18" spans="1:8" ht="15.75" customHeight="1" x14ac:dyDescent="0.3">
      <c r="A18" s="333"/>
      <c r="B18" s="333"/>
      <c r="C18" s="333"/>
      <c r="D18" s="333"/>
      <c r="E18" s="195"/>
      <c r="F18" s="126"/>
      <c r="G18" s="126"/>
    </row>
    <row r="19" spans="1:8" ht="15.75" customHeight="1" x14ac:dyDescent="0.3">
      <c r="A19" s="330" t="s">
        <v>140</v>
      </c>
      <c r="B19" s="331"/>
      <c r="C19" s="331"/>
      <c r="D19" s="331"/>
      <c r="E19" s="331"/>
      <c r="F19" s="331"/>
      <c r="G19" s="332"/>
      <c r="H19" s="168"/>
    </row>
    <row r="20" spans="1:8" ht="15.75" customHeight="1" x14ac:dyDescent="0.3">
      <c r="A20" s="127" t="s">
        <v>141</v>
      </c>
      <c r="B20" s="320"/>
      <c r="C20" s="320"/>
      <c r="D20" s="83"/>
      <c r="E20" s="41"/>
      <c r="F20" s="75"/>
      <c r="G20" s="128"/>
      <c r="H20" s="168"/>
    </row>
    <row r="21" spans="1:8" ht="15.75" customHeight="1" x14ac:dyDescent="0.3">
      <c r="A21" s="129" t="s">
        <v>4</v>
      </c>
      <c r="B21" s="144"/>
      <c r="C21" s="144"/>
      <c r="D21" s="144"/>
      <c r="E21" s="321" t="s">
        <v>142</v>
      </c>
      <c r="F21" s="322"/>
      <c r="G21" s="131" t="s">
        <v>6</v>
      </c>
      <c r="H21" s="168"/>
    </row>
    <row r="22" spans="1:8" ht="15.75" customHeight="1" x14ac:dyDescent="0.3">
      <c r="A22" s="132"/>
      <c r="B22" s="144"/>
      <c r="C22" s="144"/>
      <c r="D22" s="144"/>
      <c r="E22" s="76" t="s">
        <v>8</v>
      </c>
      <c r="F22" s="74" t="s">
        <v>9</v>
      </c>
      <c r="G22" s="133" t="s">
        <v>10</v>
      </c>
      <c r="H22" s="168"/>
    </row>
    <row r="23" spans="1:8" ht="15.75" customHeight="1" x14ac:dyDescent="0.3">
      <c r="A23" s="134" t="s">
        <v>143</v>
      </c>
      <c r="B23" s="71"/>
      <c r="C23" s="41"/>
      <c r="D23" s="41"/>
      <c r="E23" s="71"/>
      <c r="F23" s="41"/>
      <c r="G23" s="128"/>
      <c r="H23" s="168"/>
    </row>
    <row r="24" spans="1:8" ht="15.75" customHeight="1" x14ac:dyDescent="0.3">
      <c r="A24" s="135" t="s">
        <v>144</v>
      </c>
      <c r="B24" s="144"/>
      <c r="C24" s="144"/>
      <c r="D24" s="144"/>
      <c r="E24" s="189">
        <v>14818000</v>
      </c>
      <c r="F24" s="190">
        <v>14659000</v>
      </c>
      <c r="G24" s="139">
        <f>IF(F24=0,0,IF(ABS((E24-F24)/F24)&gt;0.995,0,((E24-F24)/F24)))</f>
        <v>1.0846578893512518E-2</v>
      </c>
      <c r="H24" s="168"/>
    </row>
    <row r="25" spans="1:8" ht="15.75" customHeight="1" x14ac:dyDescent="0.3">
      <c r="A25" s="140" t="s">
        <v>145</v>
      </c>
      <c r="B25" s="144"/>
      <c r="C25" s="144"/>
      <c r="D25" s="144"/>
      <c r="E25" s="77">
        <v>566000</v>
      </c>
      <c r="F25" s="78">
        <v>730000</v>
      </c>
      <c r="G25" s="139">
        <f>IF(F25=0,0,IF(ABS((E25-F25)/F25)&gt;0.995,0,((E25-F25)/F25)))</f>
        <v>-0.22465753424657534</v>
      </c>
      <c r="H25" s="168"/>
    </row>
    <row r="26" spans="1:8" ht="15.75" customHeight="1" x14ac:dyDescent="0.3">
      <c r="A26" s="187" t="s">
        <v>146</v>
      </c>
      <c r="B26" s="62"/>
      <c r="C26" s="84"/>
      <c r="D26" s="84"/>
      <c r="E26" s="79">
        <v>15384000</v>
      </c>
      <c r="F26" s="80">
        <v>15389000</v>
      </c>
      <c r="G26" s="139">
        <f>IF(F26=0,0,IF(ABS((E26-F26)/F26)&gt;0.995,0,((E26-F26)/F26)))</f>
        <v>-3.2490740139060368E-4</v>
      </c>
      <c r="H26" s="168"/>
    </row>
    <row r="27" spans="1:8" ht="15.75" customHeight="1" x14ac:dyDescent="0.3">
      <c r="A27" s="134"/>
      <c r="B27" s="71"/>
      <c r="C27" s="41"/>
      <c r="D27" s="41"/>
      <c r="E27" s="58"/>
      <c r="F27" s="75"/>
      <c r="G27" s="145"/>
      <c r="H27" s="168"/>
    </row>
    <row r="28" spans="1:8" ht="15.75" customHeight="1" x14ac:dyDescent="0.3">
      <c r="A28" s="146" t="s">
        <v>147</v>
      </c>
      <c r="B28" s="144"/>
      <c r="C28" s="144"/>
      <c r="D28" s="144"/>
      <c r="E28" s="188"/>
      <c r="F28" s="126"/>
      <c r="G28" s="145"/>
      <c r="H28" s="168"/>
    </row>
    <row r="29" spans="1:8" ht="15.75" customHeight="1" x14ac:dyDescent="0.3">
      <c r="A29" s="135" t="s">
        <v>148</v>
      </c>
      <c r="B29" s="144"/>
      <c r="C29" s="144"/>
      <c r="D29" s="144"/>
      <c r="E29" s="189">
        <v>7263000</v>
      </c>
      <c r="F29" s="190">
        <v>8487000</v>
      </c>
      <c r="G29" s="139">
        <f>IF(F29=0,0,IF(ABS((E29-F29)/F29)&gt;0.995,0,((E29-F29)/F29)))</f>
        <v>-0.14422057264050903</v>
      </c>
      <c r="H29" s="168"/>
    </row>
    <row r="30" spans="1:8" ht="15.75" customHeight="1" x14ac:dyDescent="0.3">
      <c r="A30" s="140" t="s">
        <v>149</v>
      </c>
      <c r="B30" s="144"/>
      <c r="C30" s="144"/>
      <c r="D30" s="144"/>
      <c r="E30" s="77">
        <v>3816000</v>
      </c>
      <c r="F30" s="78">
        <v>4370000</v>
      </c>
      <c r="G30" s="139">
        <f>IF(F30=0,0,IF(ABS((E30-F30)/F30)&gt;0.995,0,((E30-F30)/F30)))</f>
        <v>-0.12677345537757437</v>
      </c>
      <c r="H30" s="168"/>
    </row>
    <row r="31" spans="1:8" ht="15.75" customHeight="1" x14ac:dyDescent="0.3">
      <c r="A31" s="196" t="s">
        <v>150</v>
      </c>
      <c r="B31" s="68"/>
      <c r="C31" s="85"/>
      <c r="D31" s="85"/>
      <c r="E31" s="81">
        <v>11079000</v>
      </c>
      <c r="F31" s="82">
        <v>12857000</v>
      </c>
      <c r="G31" s="197">
        <f>IF(F31=0,0,IF(ABS((E31-F31)/F31)&gt;0.995,0,((E31-F31)/F31)))</f>
        <v>-0.13829042544917167</v>
      </c>
      <c r="H31" s="168"/>
    </row>
    <row r="32" spans="1:8" ht="15.75" customHeight="1" x14ac:dyDescent="0.3">
      <c r="A32" s="198"/>
      <c r="B32" s="86"/>
      <c r="C32" s="86"/>
      <c r="D32" s="86"/>
      <c r="E32" s="86"/>
      <c r="F32" s="86"/>
      <c r="G32" s="199"/>
      <c r="H32" s="168"/>
    </row>
    <row r="33" spans="1:8" ht="15.75" customHeight="1" x14ac:dyDescent="0.3">
      <c r="A33" s="129"/>
      <c r="B33" s="321" t="s">
        <v>5</v>
      </c>
      <c r="C33" s="322"/>
      <c r="D33" s="130" t="s">
        <v>6</v>
      </c>
      <c r="E33" s="321" t="s">
        <v>131</v>
      </c>
      <c r="F33" s="321"/>
      <c r="G33" s="131" t="s">
        <v>6</v>
      </c>
      <c r="H33" s="168"/>
    </row>
    <row r="34" spans="1:8" ht="15.75" customHeight="1" x14ac:dyDescent="0.3">
      <c r="A34" s="132"/>
      <c r="B34" s="5" t="s">
        <v>8</v>
      </c>
      <c r="C34" s="74" t="s">
        <v>9</v>
      </c>
      <c r="D34" s="3" t="s">
        <v>10</v>
      </c>
      <c r="E34" s="5" t="s">
        <v>8</v>
      </c>
      <c r="F34" s="74" t="s">
        <v>9</v>
      </c>
      <c r="G34" s="133" t="s">
        <v>10</v>
      </c>
      <c r="H34" s="168"/>
    </row>
    <row r="35" spans="1:8" ht="15.75" customHeight="1" x14ac:dyDescent="0.3">
      <c r="A35" s="134" t="s">
        <v>151</v>
      </c>
      <c r="B35" s="71"/>
      <c r="C35" s="41"/>
      <c r="D35" s="83"/>
      <c r="E35" s="71"/>
      <c r="F35" s="41"/>
      <c r="G35" s="128"/>
      <c r="H35" s="168"/>
    </row>
    <row r="36" spans="1:8" ht="15.75" customHeight="1" x14ac:dyDescent="0.3">
      <c r="A36" s="135" t="s">
        <v>144</v>
      </c>
      <c r="B36" s="189">
        <v>57000</v>
      </c>
      <c r="C36" s="190">
        <v>-127000</v>
      </c>
      <c r="D36" s="141">
        <f>IF(C36=0,0,IF(ABS((B36-C36)/C36)&gt;0.995,0,((B36-C36)/C36)))</f>
        <v>0</v>
      </c>
      <c r="E36" s="189">
        <v>159000</v>
      </c>
      <c r="F36" s="190">
        <v>-94000</v>
      </c>
      <c r="G36" s="139">
        <f>IF(F36=0,0,IF(ABS((E36-F36)/F36)&gt;0.995,0,((E36-F36)/F36)))</f>
        <v>0</v>
      </c>
      <c r="H36" s="168"/>
    </row>
    <row r="37" spans="1:8" ht="15.75" customHeight="1" x14ac:dyDescent="0.3">
      <c r="A37" s="140" t="s">
        <v>145</v>
      </c>
      <c r="B37" s="77">
        <v>-48000</v>
      </c>
      <c r="C37" s="78">
        <v>-59000</v>
      </c>
      <c r="D37" s="138">
        <f>IF(C37=0,0,IF(((B37-C37)/ABS(C37))&gt;0.995,0,((B37-C37)/ABS(C37))))</f>
        <v>0.1864406779661017</v>
      </c>
      <c r="E37" s="77">
        <v>-164000</v>
      </c>
      <c r="F37" s="78">
        <v>-219000</v>
      </c>
      <c r="G37" s="139">
        <f>IF(F37=0,0,IF(((E37-F37)/ABS(F37))&gt;0.995,0,((E37-F37)/ABS(F37))))</f>
        <v>0.25114155251141551</v>
      </c>
      <c r="H37" s="168"/>
    </row>
    <row r="38" spans="1:8" ht="15.75" customHeight="1" x14ac:dyDescent="0.3">
      <c r="A38" s="200" t="s">
        <v>152</v>
      </c>
      <c r="B38" s="201">
        <v>9000</v>
      </c>
      <c r="C38" s="202">
        <v>-186000</v>
      </c>
      <c r="D38" s="203">
        <f>IF(C38=0,0,IF(ABS((B38-C38)/C38)&gt;0.995,0,((B38-C38)/C38)))</f>
        <v>0</v>
      </c>
      <c r="E38" s="201">
        <v>-5000</v>
      </c>
      <c r="F38" s="202">
        <v>-313000</v>
      </c>
      <c r="G38" s="181">
        <f>IF(F38=0,0,IF(((E38-F38)/ABS(F38))&gt;0.995,0,((E38-F38)/ABS(F38))))</f>
        <v>0.98402555910543132</v>
      </c>
      <c r="H38" s="168"/>
    </row>
    <row r="39" spans="1:8" ht="15" customHeight="1" x14ac:dyDescent="0.3">
      <c r="A39" s="126"/>
      <c r="B39" s="126"/>
      <c r="C39" s="126"/>
      <c r="D39" s="126"/>
      <c r="E39" s="126"/>
      <c r="F39" s="126"/>
      <c r="G39" s="126"/>
    </row>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ht="15" customHeight="1" x14ac:dyDescent="0.25"/>
    <row r="50" ht="15" customHeight="1" x14ac:dyDescent="0.25"/>
  </sheetData>
  <mergeCells count="12">
    <mergeCell ref="A18:D18"/>
    <mergeCell ref="B20:C20"/>
    <mergeCell ref="A19:G19"/>
    <mergeCell ref="E21:F21"/>
    <mergeCell ref="E33:F33"/>
    <mergeCell ref="B33:C33"/>
    <mergeCell ref="A2:D2"/>
    <mergeCell ref="A1:D1"/>
    <mergeCell ref="A4:G4"/>
    <mergeCell ref="B5:C5"/>
    <mergeCell ref="B6:C6"/>
    <mergeCell ref="E6:F6"/>
  </mergeCells>
  <printOptions horizontalCentered="1"/>
  <pageMargins left="0.75" right="0.75" top="0.5" bottom="0.5" header="0.5" footer="0.5"/>
  <pageSetup scale="83"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showRuler="0" zoomScaleNormal="100" workbookViewId="0">
      <selection sqref="A1:G1"/>
    </sheetView>
  </sheetViews>
  <sheetFormatPr defaultColWidth="13.7265625" defaultRowHeight="12.5" x14ac:dyDescent="0.25"/>
  <cols>
    <col min="1" max="1" width="43.7265625" customWidth="1"/>
    <col min="2" max="7" width="9.7265625" customWidth="1"/>
  </cols>
  <sheetData>
    <row r="1" spans="1:8" ht="15" customHeight="1" x14ac:dyDescent="0.3">
      <c r="A1" s="334" t="s">
        <v>153</v>
      </c>
      <c r="B1" s="316"/>
      <c r="C1" s="316"/>
      <c r="D1" s="316"/>
      <c r="E1" s="316"/>
      <c r="F1" s="316"/>
      <c r="G1" s="316"/>
    </row>
    <row r="2" spans="1:8" ht="15" customHeight="1" x14ac:dyDescent="0.25"/>
    <row r="3" spans="1:8" ht="65.900000000000006" customHeight="1" x14ac:dyDescent="0.3">
      <c r="A3" s="335" t="s">
        <v>154</v>
      </c>
      <c r="B3" s="316"/>
      <c r="C3" s="316"/>
      <c r="D3" s="316"/>
      <c r="E3" s="316"/>
      <c r="F3" s="316"/>
      <c r="G3" s="316"/>
    </row>
    <row r="4" spans="1:8" ht="15" customHeight="1" x14ac:dyDescent="0.25"/>
    <row r="5" spans="1:8" ht="15" customHeight="1" x14ac:dyDescent="0.3">
      <c r="A5" s="317" t="s">
        <v>155</v>
      </c>
      <c r="B5" s="318"/>
      <c r="C5" s="318"/>
      <c r="D5" s="318"/>
      <c r="E5" s="318"/>
      <c r="F5" s="318"/>
      <c r="G5" s="319"/>
      <c r="H5" s="168"/>
    </row>
    <row r="6" spans="1:8" ht="15" customHeight="1" x14ac:dyDescent="0.3">
      <c r="A6" s="127" t="s">
        <v>39</v>
      </c>
      <c r="B6" s="320"/>
      <c r="C6" s="320"/>
      <c r="D6" s="83"/>
      <c r="E6" s="83"/>
      <c r="F6" s="75"/>
      <c r="G6" s="183"/>
      <c r="H6" s="168"/>
    </row>
    <row r="7" spans="1:8" ht="15" customHeight="1" x14ac:dyDescent="0.3">
      <c r="A7" s="129" t="s">
        <v>4</v>
      </c>
      <c r="B7" s="321" t="s">
        <v>5</v>
      </c>
      <c r="C7" s="322"/>
      <c r="D7" s="130" t="s">
        <v>6</v>
      </c>
      <c r="E7" s="321" t="s">
        <v>7</v>
      </c>
      <c r="F7" s="321"/>
      <c r="G7" s="131" t="s">
        <v>6</v>
      </c>
      <c r="H7" s="168"/>
    </row>
    <row r="8" spans="1:8" ht="15" customHeight="1" x14ac:dyDescent="0.3">
      <c r="A8" s="132"/>
      <c r="B8" s="5" t="s">
        <v>8</v>
      </c>
      <c r="C8" s="74" t="s">
        <v>9</v>
      </c>
      <c r="D8" s="3" t="s">
        <v>10</v>
      </c>
      <c r="E8" s="5" t="s">
        <v>8</v>
      </c>
      <c r="F8" s="74" t="s">
        <v>9</v>
      </c>
      <c r="G8" s="133" t="s">
        <v>10</v>
      </c>
      <c r="H8" s="168"/>
    </row>
    <row r="9" spans="1:8" ht="15.75" customHeight="1" x14ac:dyDescent="0.3">
      <c r="A9" s="218" t="s">
        <v>156</v>
      </c>
      <c r="B9" s="61"/>
      <c r="C9" s="39"/>
      <c r="D9" s="83"/>
      <c r="E9" s="61"/>
      <c r="F9" s="39"/>
      <c r="G9" s="128"/>
      <c r="H9" s="168"/>
    </row>
    <row r="10" spans="1:8" ht="15.75" customHeight="1" x14ac:dyDescent="0.3">
      <c r="A10" s="219" t="s">
        <v>157</v>
      </c>
      <c r="B10" s="136">
        <v>20119000000</v>
      </c>
      <c r="C10" s="137">
        <v>18700000000</v>
      </c>
      <c r="D10" s="138">
        <f>IF(C10=0,0,IF(ABS((B10-C10)/C10)&gt;0.995,0,((B10-C10)/C10)))</f>
        <v>7.588235294117647E-2</v>
      </c>
      <c r="E10" s="136">
        <v>72564000000</v>
      </c>
      <c r="F10" s="137">
        <v>71056000000</v>
      </c>
      <c r="G10" s="139">
        <f>IF(F10=0,0,IF(ABS((E10-F10)/F10)&gt;0.995,0,((E10-F10)/F10)))</f>
        <v>2.1222697590632739E-2</v>
      </c>
      <c r="H10" s="168"/>
    </row>
    <row r="11" spans="1:8" ht="15.75" customHeight="1" x14ac:dyDescent="0.3">
      <c r="A11" s="219" t="s">
        <v>158</v>
      </c>
      <c r="B11" s="147">
        <v>7168000000</v>
      </c>
      <c r="C11" s="148">
        <v>8075000000</v>
      </c>
      <c r="D11" s="138">
        <f>IF(C11=0,0,IF(ABS((B11-C11)/C11)&gt;0.995,0,((B11-C11)/C11)))</f>
        <v>-0.11232198142414861</v>
      </c>
      <c r="E11" s="220">
        <v>28610000000</v>
      </c>
      <c r="F11" s="148">
        <v>32124000000</v>
      </c>
      <c r="G11" s="139">
        <f>IF(F11=0,0,IF(ABS((E11-F11)/F11)&gt;0.995,0,((E11-F11)/F11)))</f>
        <v>-0.10938861910098369</v>
      </c>
      <c r="H11" s="168"/>
    </row>
    <row r="12" spans="1:8" ht="15.75" customHeight="1" x14ac:dyDescent="0.3">
      <c r="A12" s="219" t="s">
        <v>159</v>
      </c>
      <c r="B12" s="147">
        <v>3116000000</v>
      </c>
      <c r="C12" s="148">
        <v>3161000000</v>
      </c>
      <c r="D12" s="138">
        <f>IF(C12=0,0,IF(ABS((B12-C12)/C12)&gt;0.995,0,((B12-C12)/C12)))</f>
        <v>-1.4236001265422335E-2</v>
      </c>
      <c r="E12" s="220">
        <v>12318000000</v>
      </c>
      <c r="F12" s="148">
        <v>13012000000</v>
      </c>
      <c r="G12" s="139">
        <f>IF(F12=0,0,IF(ABS((E12-F12)/F12)&gt;0.995,0,((E12-F12)/F12)))</f>
        <v>-5.3335382723639718E-2</v>
      </c>
      <c r="H12" s="168"/>
    </row>
    <row r="13" spans="1:8" ht="15.75" customHeight="1" x14ac:dyDescent="0.3">
      <c r="A13" s="221" t="s">
        <v>160</v>
      </c>
      <c r="B13" s="22">
        <v>6319000000</v>
      </c>
      <c r="C13" s="23">
        <v>6586000000</v>
      </c>
      <c r="D13" s="138">
        <f>IF(C13=0,0,IF(ABS((B13-C13)/C13)&gt;0.995,0,((B13-C13)/C13)))</f>
        <v>-4.0540540540540543E-2</v>
      </c>
      <c r="E13" s="22">
        <v>25358000000</v>
      </c>
      <c r="F13" s="23">
        <v>26167000000</v>
      </c>
      <c r="G13" s="139">
        <f>IF(F13=0,0,IF(ABS((E13-F13)/F13)&gt;0.995,0,((E13-F13)/F13)))</f>
        <v>-3.0916803607597354E-2</v>
      </c>
      <c r="H13" s="168"/>
    </row>
    <row r="14" spans="1:8" ht="15.75" customHeight="1" x14ac:dyDescent="0.3">
      <c r="A14" s="222" t="s">
        <v>161</v>
      </c>
      <c r="B14" s="87">
        <v>36722000000</v>
      </c>
      <c r="C14" s="88">
        <v>36522000000</v>
      </c>
      <c r="D14" s="138">
        <f>IF(C14=0,0,IF(ABS((B14-C14)/C14)&gt;0.995,0,((B14-C14)/C14)))</f>
        <v>5.4761513608236135E-3</v>
      </c>
      <c r="E14" s="87">
        <v>138850000000</v>
      </c>
      <c r="F14" s="88">
        <v>142359000000</v>
      </c>
      <c r="G14" s="139">
        <f>IF(F14=0,0,IF(ABS((E14-F14)/F14)&gt;0.995,0,((E14-F14)/F14)))</f>
        <v>-2.4648950891759565E-2</v>
      </c>
      <c r="H14" s="168"/>
    </row>
    <row r="15" spans="1:8" ht="15.75" customHeight="1" x14ac:dyDescent="0.3">
      <c r="A15" s="143"/>
      <c r="B15" s="44"/>
      <c r="C15" s="44"/>
      <c r="D15" s="144"/>
      <c r="E15" s="44"/>
      <c r="F15" s="44"/>
      <c r="G15" s="145"/>
      <c r="H15" s="168"/>
    </row>
    <row r="16" spans="1:8" ht="15.75" customHeight="1" x14ac:dyDescent="0.3">
      <c r="A16" s="146" t="s">
        <v>162</v>
      </c>
      <c r="B16" s="144"/>
      <c r="C16" s="144"/>
      <c r="D16" s="144"/>
      <c r="E16" s="223"/>
      <c r="F16" s="223"/>
      <c r="G16" s="145"/>
      <c r="H16" s="168"/>
    </row>
    <row r="17" spans="1:8" ht="15.75" customHeight="1" x14ac:dyDescent="0.3">
      <c r="A17" s="219" t="s">
        <v>157</v>
      </c>
      <c r="B17" s="147">
        <v>5088000000</v>
      </c>
      <c r="C17" s="148">
        <v>5503000000</v>
      </c>
      <c r="D17" s="138">
        <f>IF(C17=0,0,IF(ABS((B17-C17)/C17)&gt;0.995,0,((B17-C17)/C17)))</f>
        <v>-7.5413410866799924E-2</v>
      </c>
      <c r="E17" s="147">
        <v>22372000000</v>
      </c>
      <c r="F17" s="148">
        <v>22321000000</v>
      </c>
      <c r="G17" s="139">
        <f>IF(F17=0,0,IF(ABS((E17-F17)/F17)&gt;0.995,0,((E17-F17)/F17)))</f>
        <v>2.284843869002285E-3</v>
      </c>
      <c r="H17" s="168"/>
    </row>
    <row r="18" spans="1:8" ht="15.75" customHeight="1" x14ac:dyDescent="0.3">
      <c r="A18" s="219" t="s">
        <v>158</v>
      </c>
      <c r="B18" s="147">
        <v>98000000</v>
      </c>
      <c r="C18" s="148">
        <v>39000000</v>
      </c>
      <c r="D18" s="138">
        <f>IF(C18=0,0,IF(ABS((B18-C18)/C18)&gt;0.995,0,((B18-C18)/C18)))</f>
        <v>0</v>
      </c>
      <c r="E18" s="147">
        <v>1729000000</v>
      </c>
      <c r="F18" s="148">
        <v>2064000000</v>
      </c>
      <c r="G18" s="139">
        <f>IF(F18=0,0,IF(ABS((E18-F18)/F18)&gt;0.995,0,((E18-F18)/F18)))</f>
        <v>-0.16230620155038761</v>
      </c>
      <c r="H18" s="168"/>
    </row>
    <row r="19" spans="1:8" ht="15.75" customHeight="1" x14ac:dyDescent="0.3">
      <c r="A19" s="219" t="s">
        <v>159</v>
      </c>
      <c r="B19" s="147">
        <v>366000000</v>
      </c>
      <c r="C19" s="148">
        <v>686000000</v>
      </c>
      <c r="D19" s="138">
        <f>IF(C19=0,0,IF(ABS((B19-C19)/C19)&gt;0.995,0,((B19-C19)/C19)))</f>
        <v>-0.46647230320699706</v>
      </c>
      <c r="E19" s="147">
        <v>1822000000</v>
      </c>
      <c r="F19" s="148">
        <v>2681000000</v>
      </c>
      <c r="G19" s="139">
        <f>IF(F19=0,0,IF(ABS((E19-F19)/F19)&gt;0.995,0,((E19-F19)/F19)))</f>
        <v>-0.32040283476314807</v>
      </c>
      <c r="H19" s="168"/>
    </row>
    <row r="20" spans="1:8" ht="15.75" customHeight="1" x14ac:dyDescent="0.3">
      <c r="A20" s="221" t="s">
        <v>160</v>
      </c>
      <c r="B20" s="22">
        <v>1006000000</v>
      </c>
      <c r="C20" s="23">
        <v>1283000000</v>
      </c>
      <c r="D20" s="138">
        <f>IF(C20=0,0,IF(ABS((B20-C20)/C20)&gt;0.995,0,((B20-C20)/C20)))</f>
        <v>-0.21590023382696805</v>
      </c>
      <c r="E20" s="22">
        <v>4598000000</v>
      </c>
      <c r="F20" s="23">
        <v>5164000000</v>
      </c>
      <c r="G20" s="139">
        <f>IF(F20=0,0,IF(ABS((E20-F20)/F20)&gt;0.995,0,((E20-F20)/F20)))</f>
        <v>-0.10960495739736638</v>
      </c>
      <c r="H20" s="168"/>
    </row>
    <row r="21" spans="1:8" ht="15.75" customHeight="1" x14ac:dyDescent="0.3">
      <c r="A21" s="222" t="s">
        <v>163</v>
      </c>
      <c r="B21" s="89">
        <v>6558000000</v>
      </c>
      <c r="C21" s="90">
        <v>7511000000</v>
      </c>
      <c r="D21" s="138">
        <f>IF(C21=0,0,IF(ABS((B21-C21)/C21)&gt;0.995,0,((B21-C21)/C21)))</f>
        <v>-0.12688057515643722</v>
      </c>
      <c r="E21" s="89">
        <v>30521000000</v>
      </c>
      <c r="F21" s="90">
        <v>32230000000</v>
      </c>
      <c r="G21" s="139">
        <f>IF(F21=0,0,IF(ABS((E21-F21)/F21)&gt;0.995,0,((E21-F21)/F21)))</f>
        <v>-5.3025131864722311E-2</v>
      </c>
      <c r="H21" s="168"/>
    </row>
    <row r="22" spans="1:8" ht="15" customHeight="1" x14ac:dyDescent="0.3">
      <c r="A22" s="224"/>
      <c r="B22" s="151"/>
      <c r="C22" s="152"/>
      <c r="D22" s="153"/>
      <c r="E22" s="151"/>
      <c r="F22" s="152"/>
      <c r="G22" s="154"/>
      <c r="H22" s="168"/>
    </row>
    <row r="23" spans="1:8" ht="15" customHeight="1" x14ac:dyDescent="0.25">
      <c r="A23" s="168"/>
      <c r="B23" s="168"/>
      <c r="C23" s="168"/>
      <c r="D23" s="168"/>
      <c r="E23" s="168"/>
      <c r="F23" s="168"/>
      <c r="G23" s="168"/>
    </row>
  </sheetData>
  <mergeCells count="6">
    <mergeCell ref="A1:G1"/>
    <mergeCell ref="A3:G3"/>
    <mergeCell ref="B6:C6"/>
    <mergeCell ref="B7:C7"/>
    <mergeCell ref="A5:G5"/>
    <mergeCell ref="E7:F7"/>
  </mergeCells>
  <printOptions horizontalCentered="1"/>
  <pageMargins left="0.75" right="0.75" top="0.5" bottom="0.5" header="0.5" footer="0.5"/>
  <pageSetup scale="8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2"/>
  <sheetViews>
    <sheetView showRuler="0" zoomScaleNormal="100" workbookViewId="0">
      <selection sqref="A1:F1"/>
    </sheetView>
  </sheetViews>
  <sheetFormatPr defaultColWidth="13.7265625" defaultRowHeight="12.5" x14ac:dyDescent="0.25"/>
  <cols>
    <col min="1" max="1" width="43.7265625" customWidth="1"/>
    <col min="2" max="7" width="9.7265625" customWidth="1"/>
  </cols>
  <sheetData>
    <row r="1" spans="1:18" ht="16.75" customHeight="1" x14ac:dyDescent="0.3">
      <c r="A1" s="334" t="s">
        <v>157</v>
      </c>
      <c r="B1" s="316"/>
      <c r="C1" s="316"/>
      <c r="D1" s="316"/>
      <c r="E1" s="316"/>
      <c r="F1" s="316"/>
    </row>
    <row r="2" spans="1:18" ht="14.15" customHeight="1" x14ac:dyDescent="0.25"/>
    <row r="3" spans="1:18" ht="15.75" customHeight="1" x14ac:dyDescent="0.3">
      <c r="A3" s="335" t="s">
        <v>164</v>
      </c>
      <c r="B3" s="316"/>
      <c r="C3" s="316"/>
      <c r="D3" s="316"/>
      <c r="E3" s="316"/>
      <c r="F3" s="316"/>
    </row>
    <row r="4" spans="1:18" ht="12.65" customHeight="1" x14ac:dyDescent="0.25"/>
    <row r="5" spans="1:18" ht="15.75" customHeight="1" x14ac:dyDescent="0.3">
      <c r="A5" s="317" t="s">
        <v>165</v>
      </c>
      <c r="B5" s="318"/>
      <c r="C5" s="318"/>
      <c r="D5" s="318"/>
      <c r="E5" s="318"/>
      <c r="F5" s="318"/>
      <c r="G5" s="319"/>
      <c r="H5" s="168"/>
    </row>
    <row r="6" spans="1:18" ht="15.75" customHeight="1" x14ac:dyDescent="0.3">
      <c r="A6" s="127" t="s">
        <v>39</v>
      </c>
      <c r="B6" s="320"/>
      <c r="C6" s="320"/>
      <c r="D6" s="83"/>
      <c r="E6" s="41"/>
      <c r="F6" s="41"/>
      <c r="G6" s="156"/>
      <c r="H6" s="168"/>
    </row>
    <row r="7" spans="1:18" ht="15.75" customHeight="1" x14ac:dyDescent="0.3">
      <c r="A7" s="129" t="s">
        <v>4</v>
      </c>
      <c r="B7" s="321" t="s">
        <v>5</v>
      </c>
      <c r="C7" s="321"/>
      <c r="D7" s="130" t="s">
        <v>6</v>
      </c>
      <c r="E7" s="321" t="s">
        <v>7</v>
      </c>
      <c r="F7" s="321"/>
      <c r="G7" s="131" t="s">
        <v>6</v>
      </c>
      <c r="H7" s="168"/>
    </row>
    <row r="8" spans="1:18" ht="15.75" customHeight="1" x14ac:dyDescent="0.3">
      <c r="A8" s="132"/>
      <c r="B8" s="5" t="s">
        <v>8</v>
      </c>
      <c r="C8" s="74" t="s">
        <v>9</v>
      </c>
      <c r="D8" s="3" t="s">
        <v>10</v>
      </c>
      <c r="E8" s="5" t="s">
        <v>8</v>
      </c>
      <c r="F8" s="74" t="s">
        <v>9</v>
      </c>
      <c r="G8" s="133" t="s">
        <v>10</v>
      </c>
      <c r="H8" s="168"/>
    </row>
    <row r="9" spans="1:18" ht="15.75" customHeight="1" x14ac:dyDescent="0.3">
      <c r="A9" s="134" t="s">
        <v>11</v>
      </c>
      <c r="B9" s="71"/>
      <c r="C9" s="41"/>
      <c r="D9" s="83"/>
      <c r="E9" s="71"/>
      <c r="F9" s="41"/>
      <c r="G9" s="128"/>
      <c r="H9" s="168"/>
    </row>
    <row r="10" spans="1:18" ht="15.75" customHeight="1" x14ac:dyDescent="0.3">
      <c r="A10" s="171" t="s">
        <v>12</v>
      </c>
      <c r="B10" s="136">
        <v>14022000000</v>
      </c>
      <c r="C10" s="137">
        <v>13948000000</v>
      </c>
      <c r="D10" s="141">
        <f>IF(C10=0,0,IF(ABS((B10-C10)/C10)&gt;0.995,0,(B10-C10)/C10))</f>
        <v>5.305420131918555E-3</v>
      </c>
      <c r="E10" s="136">
        <v>55542000000</v>
      </c>
      <c r="F10" s="137">
        <v>55331000000</v>
      </c>
      <c r="G10" s="139">
        <f>IF(F10=0,0,IF(ABS((E10-F10)/F10)&gt;0.995,0,(E10-F10)/F10))</f>
        <v>3.8134138186550035E-3</v>
      </c>
      <c r="H10" s="168"/>
      <c r="I10" s="91"/>
      <c r="J10" s="91"/>
      <c r="K10" s="91"/>
      <c r="L10" s="91"/>
      <c r="M10" s="91"/>
      <c r="N10" s="91"/>
      <c r="O10" s="91"/>
      <c r="P10" s="91"/>
      <c r="Q10" s="91"/>
      <c r="R10" s="91"/>
    </row>
    <row r="11" spans="1:18" ht="15.75" customHeight="1" x14ac:dyDescent="0.3">
      <c r="A11" s="172" t="s">
        <v>13</v>
      </c>
      <c r="B11" s="22">
        <v>6097000000</v>
      </c>
      <c r="C11" s="23">
        <v>4752000000</v>
      </c>
      <c r="D11" s="141">
        <f>IF(C11=0,0,IF(ABS((B11-C11)/C11)&gt;0.995,0,(B11-C11)/C11))</f>
        <v>0.28303872053872053</v>
      </c>
      <c r="E11" s="22">
        <v>17022000000</v>
      </c>
      <c r="F11" s="23">
        <v>15725000000</v>
      </c>
      <c r="G11" s="139">
        <f>IF(F11=0,0,IF(ABS((E11-F11)/F11)&gt;0.995,0,(E11-F11)/F11))</f>
        <v>8.2480127186009541E-2</v>
      </c>
      <c r="H11" s="168"/>
      <c r="I11" s="91"/>
      <c r="J11" s="91"/>
      <c r="K11" s="91"/>
      <c r="L11" s="91"/>
      <c r="M11" s="91"/>
      <c r="N11" s="91"/>
      <c r="O11" s="91"/>
      <c r="P11" s="91"/>
      <c r="Q11" s="91"/>
      <c r="R11" s="91"/>
    </row>
    <row r="12" spans="1:18" ht="15.75" customHeight="1" x14ac:dyDescent="0.3">
      <c r="A12" s="173" t="s">
        <v>14</v>
      </c>
      <c r="B12" s="25">
        <v>20119000000</v>
      </c>
      <c r="C12" s="26">
        <v>18700000000</v>
      </c>
      <c r="D12" s="141">
        <f>IF(C12=0,0,IF(ABS((B12-C12)/C12)&gt;0.995,0,(B12-C12)/C12))</f>
        <v>7.588235294117647E-2</v>
      </c>
      <c r="E12" s="25">
        <v>72564000000</v>
      </c>
      <c r="F12" s="26">
        <v>71056000000</v>
      </c>
      <c r="G12" s="139">
        <f>IF(F12=0,0,IF(ABS((E12-F12)/F12)&gt;0.995,0,(E12-F12)/F12))</f>
        <v>2.1222697590632739E-2</v>
      </c>
      <c r="H12" s="168"/>
      <c r="I12" s="91"/>
      <c r="J12" s="91"/>
      <c r="K12" s="91"/>
      <c r="L12" s="91"/>
      <c r="M12" s="91"/>
      <c r="N12" s="91"/>
      <c r="O12" s="91"/>
      <c r="P12" s="91"/>
      <c r="Q12" s="91"/>
      <c r="R12" s="91"/>
    </row>
    <row r="13" spans="1:18" ht="15.75" customHeight="1" x14ac:dyDescent="0.3">
      <c r="A13" s="134"/>
      <c r="B13" s="71"/>
      <c r="C13" s="41"/>
      <c r="D13" s="144"/>
      <c r="E13" s="58"/>
      <c r="F13" s="75"/>
      <c r="G13" s="225"/>
      <c r="H13" s="168"/>
      <c r="I13" s="91"/>
      <c r="J13" s="91"/>
      <c r="K13" s="91"/>
      <c r="L13" s="91"/>
      <c r="M13" s="91"/>
      <c r="N13" s="91"/>
      <c r="O13" s="91"/>
      <c r="P13" s="91"/>
      <c r="Q13" s="91"/>
      <c r="R13" s="91"/>
    </row>
    <row r="14" spans="1:18" ht="15.75" customHeight="1" x14ac:dyDescent="0.3">
      <c r="A14" s="146" t="s">
        <v>15</v>
      </c>
      <c r="B14" s="144"/>
      <c r="C14" s="144"/>
      <c r="D14" s="144"/>
      <c r="E14" s="188"/>
      <c r="F14" s="126"/>
      <c r="G14" s="225"/>
      <c r="H14" s="168"/>
      <c r="I14" s="91"/>
      <c r="J14" s="91"/>
      <c r="K14" s="91"/>
      <c r="L14" s="91"/>
      <c r="M14" s="91"/>
      <c r="N14" s="91"/>
      <c r="O14" s="91"/>
      <c r="P14" s="91"/>
      <c r="Q14" s="91"/>
      <c r="R14" s="91"/>
    </row>
    <row r="15" spans="1:18" ht="15.75" customHeight="1" x14ac:dyDescent="0.3">
      <c r="A15" s="159" t="s">
        <v>166</v>
      </c>
      <c r="B15" s="147">
        <v>13023000000</v>
      </c>
      <c r="C15" s="148">
        <v>11170000000</v>
      </c>
      <c r="D15" s="141">
        <f t="shared" ref="D15:D20" si="0">IF(C15=0,0,IF(ABS((B15-C15)/C15)&gt;0.995,0,(B15-C15)/C15))</f>
        <v>0.16589077887197851</v>
      </c>
      <c r="E15" s="147">
        <v>42106000000</v>
      </c>
      <c r="F15" s="148">
        <v>40681000000</v>
      </c>
      <c r="G15" s="139">
        <f t="shared" ref="G15:G20" si="1">IF(F15=0,0,IF(ABS((E15-F15)/F15)&gt;0.995,0,(E15-F15)/F15))</f>
        <v>3.5028637447457045E-2</v>
      </c>
      <c r="H15" s="168"/>
      <c r="I15" s="91"/>
      <c r="J15" s="91"/>
      <c r="K15" s="91"/>
      <c r="L15" s="91"/>
      <c r="M15" s="91"/>
      <c r="N15" s="91"/>
      <c r="O15" s="91"/>
      <c r="P15" s="91"/>
      <c r="Q15" s="91"/>
      <c r="R15" s="91"/>
    </row>
    <row r="16" spans="1:18" ht="15.75" customHeight="1" x14ac:dyDescent="0.3">
      <c r="A16" s="160" t="s">
        <v>21</v>
      </c>
      <c r="B16" s="22">
        <v>2008000000</v>
      </c>
      <c r="C16" s="23">
        <v>2027000000</v>
      </c>
      <c r="D16" s="141">
        <f t="shared" si="0"/>
        <v>-9.373458312777503E-3</v>
      </c>
      <c r="E16" s="22">
        <v>8086000000</v>
      </c>
      <c r="F16" s="23">
        <v>8054000000</v>
      </c>
      <c r="G16" s="139">
        <f t="shared" si="1"/>
        <v>3.9731810280605913E-3</v>
      </c>
      <c r="H16" s="168"/>
      <c r="I16" s="91"/>
      <c r="J16" s="91"/>
      <c r="K16" s="91"/>
      <c r="L16" s="91"/>
      <c r="M16" s="91"/>
      <c r="N16" s="91"/>
      <c r="O16" s="91"/>
      <c r="P16" s="91"/>
      <c r="Q16" s="91"/>
      <c r="R16" s="91"/>
    </row>
    <row r="17" spans="1:18" ht="15.75" customHeight="1" x14ac:dyDescent="0.3">
      <c r="A17" s="173" t="s">
        <v>22</v>
      </c>
      <c r="B17" s="25">
        <f>SUM(B15:B16)</f>
        <v>15031000000</v>
      </c>
      <c r="C17" s="26">
        <f>SUM(C15:C16)</f>
        <v>13197000000</v>
      </c>
      <c r="D17" s="141">
        <f t="shared" si="0"/>
        <v>0.13897097825263319</v>
      </c>
      <c r="E17" s="25">
        <v>50192000000</v>
      </c>
      <c r="F17" s="26">
        <v>48735000000</v>
      </c>
      <c r="G17" s="139">
        <f t="shared" si="1"/>
        <v>2.9896378372832665E-2</v>
      </c>
      <c r="H17" s="168"/>
      <c r="I17" s="91"/>
      <c r="J17" s="91"/>
      <c r="K17" s="91"/>
      <c r="L17" s="91"/>
      <c r="M17" s="91"/>
      <c r="N17" s="91"/>
      <c r="O17" s="91"/>
      <c r="P17" s="91"/>
      <c r="Q17" s="91"/>
      <c r="R17" s="91"/>
    </row>
    <row r="18" spans="1:18" ht="15.75" customHeight="1" x14ac:dyDescent="0.3">
      <c r="A18" s="134" t="s">
        <v>167</v>
      </c>
      <c r="B18" s="121">
        <v>5088000000</v>
      </c>
      <c r="C18" s="18">
        <v>5503000000</v>
      </c>
      <c r="D18" s="141">
        <f t="shared" si="0"/>
        <v>-7.5413410866799924E-2</v>
      </c>
      <c r="E18" s="121">
        <v>22372000000</v>
      </c>
      <c r="F18" s="18">
        <v>22321000000</v>
      </c>
      <c r="G18" s="139">
        <f t="shared" si="1"/>
        <v>2.284843869002285E-3</v>
      </c>
      <c r="H18" s="168"/>
      <c r="I18" s="91"/>
      <c r="J18" s="91"/>
      <c r="K18" s="91"/>
      <c r="L18" s="91"/>
      <c r="M18" s="91"/>
      <c r="N18" s="91"/>
      <c r="O18" s="91"/>
      <c r="P18" s="91"/>
      <c r="Q18" s="91"/>
      <c r="R18" s="91"/>
    </row>
    <row r="19" spans="1:18" ht="15.75" customHeight="1" x14ac:dyDescent="0.3">
      <c r="A19" s="161" t="s">
        <v>25</v>
      </c>
      <c r="B19" s="22">
        <v>0</v>
      </c>
      <c r="C19" s="23">
        <v>0</v>
      </c>
      <c r="D19" s="141">
        <f t="shared" si="0"/>
        <v>0</v>
      </c>
      <c r="E19" s="22">
        <v>0</v>
      </c>
      <c r="F19" s="23">
        <v>0</v>
      </c>
      <c r="G19" s="139">
        <f t="shared" si="1"/>
        <v>0</v>
      </c>
      <c r="H19" s="168"/>
      <c r="I19" s="91"/>
      <c r="J19" s="91"/>
      <c r="K19" s="91"/>
      <c r="L19" s="91"/>
      <c r="M19" s="91"/>
      <c r="N19" s="91"/>
      <c r="O19" s="91"/>
      <c r="P19" s="91"/>
      <c r="Q19" s="91"/>
      <c r="R19" s="91"/>
    </row>
    <row r="20" spans="1:18" ht="15.75" customHeight="1" x14ac:dyDescent="0.3">
      <c r="A20" s="149" t="s">
        <v>168</v>
      </c>
      <c r="B20" s="28">
        <v>5088000000</v>
      </c>
      <c r="C20" s="29">
        <v>5503000000</v>
      </c>
      <c r="D20" s="141">
        <f t="shared" si="0"/>
        <v>-7.5413410866799924E-2</v>
      </c>
      <c r="E20" s="28">
        <v>22372000000</v>
      </c>
      <c r="F20" s="29">
        <v>22321000000</v>
      </c>
      <c r="G20" s="139">
        <f t="shared" si="1"/>
        <v>2.284843869002285E-3</v>
      </c>
      <c r="H20" s="168"/>
      <c r="I20" s="91"/>
      <c r="J20" s="91"/>
      <c r="K20" s="91"/>
      <c r="L20" s="91"/>
      <c r="M20" s="91"/>
      <c r="N20" s="91"/>
      <c r="O20" s="91"/>
      <c r="P20" s="91"/>
      <c r="Q20" s="91"/>
      <c r="R20" s="91"/>
    </row>
    <row r="21" spans="1:18" ht="15.75" customHeight="1" x14ac:dyDescent="0.3">
      <c r="A21" s="143"/>
      <c r="B21" s="43"/>
      <c r="C21" s="44"/>
      <c r="D21" s="144"/>
      <c r="E21" s="43"/>
      <c r="F21" s="44"/>
      <c r="G21" s="145"/>
      <c r="H21" s="168"/>
    </row>
    <row r="22" spans="1:18" ht="15.75" customHeight="1" x14ac:dyDescent="0.3">
      <c r="A22" s="162" t="s">
        <v>169</v>
      </c>
      <c r="B22" s="163">
        <f>ROUND(B18/B12,3)</f>
        <v>0.253</v>
      </c>
      <c r="C22" s="164">
        <f>ROUND(C18/C12,3)</f>
        <v>0.29399999999999998</v>
      </c>
      <c r="D22" s="165">
        <f>+(B22-C22)*10000</f>
        <v>-409.99999999999983</v>
      </c>
      <c r="E22" s="163">
        <f>ROUND(E18/E12,3)</f>
        <v>0.308</v>
      </c>
      <c r="F22" s="164">
        <f>ROUND(F18/F12,3)</f>
        <v>0.314</v>
      </c>
      <c r="G22" s="166">
        <f>+(E22-F22)*10000</f>
        <v>-60.000000000000057</v>
      </c>
      <c r="H22" s="168"/>
    </row>
    <row r="23" spans="1:18" ht="15.75" customHeight="1" x14ac:dyDescent="0.3">
      <c r="A23" s="226"/>
      <c r="B23" s="227"/>
      <c r="C23" s="228"/>
      <c r="D23" s="228"/>
      <c r="E23" s="229"/>
      <c r="F23" s="229"/>
      <c r="G23" s="229"/>
    </row>
    <row r="24" spans="1:18" ht="15.75" customHeight="1" x14ac:dyDescent="0.3">
      <c r="A24" s="317" t="s">
        <v>140</v>
      </c>
      <c r="B24" s="318"/>
      <c r="C24" s="318"/>
      <c r="D24" s="318"/>
      <c r="E24" s="318"/>
      <c r="F24" s="318"/>
      <c r="G24" s="319"/>
      <c r="H24" s="168"/>
    </row>
    <row r="25" spans="1:18" ht="15.75" customHeight="1" x14ac:dyDescent="0.3">
      <c r="A25" s="127" t="s">
        <v>141</v>
      </c>
      <c r="B25" s="320"/>
      <c r="C25" s="320"/>
      <c r="D25" s="83"/>
      <c r="E25" s="41"/>
      <c r="F25" s="41"/>
      <c r="G25" s="156"/>
      <c r="H25" s="168"/>
    </row>
    <row r="26" spans="1:18" ht="15.75" customHeight="1" x14ac:dyDescent="0.3">
      <c r="A26" s="129" t="s">
        <v>4</v>
      </c>
      <c r="B26" s="322"/>
      <c r="C26" s="322"/>
      <c r="D26" s="144"/>
      <c r="E26" s="321" t="s">
        <v>142</v>
      </c>
      <c r="F26" s="322"/>
      <c r="G26" s="131" t="s">
        <v>6</v>
      </c>
      <c r="H26" s="168"/>
    </row>
    <row r="27" spans="1:18" ht="15.75" customHeight="1" x14ac:dyDescent="0.3">
      <c r="A27" s="132"/>
      <c r="B27" s="144"/>
      <c r="C27" s="144"/>
      <c r="D27" s="144"/>
      <c r="E27" s="5" t="s">
        <v>8</v>
      </c>
      <c r="F27" s="74" t="s">
        <v>9</v>
      </c>
      <c r="G27" s="133" t="s">
        <v>10</v>
      </c>
      <c r="H27" s="168"/>
    </row>
    <row r="28" spans="1:18" ht="15.75" customHeight="1" x14ac:dyDescent="0.3">
      <c r="A28" s="134" t="s">
        <v>170</v>
      </c>
      <c r="B28" s="71"/>
      <c r="C28" s="41"/>
      <c r="D28" s="41"/>
      <c r="E28" s="71"/>
      <c r="F28" s="41"/>
      <c r="G28" s="128"/>
      <c r="H28" s="168"/>
    </row>
    <row r="29" spans="1:18" ht="15.75" customHeight="1" x14ac:dyDescent="0.3">
      <c r="A29" s="135" t="s">
        <v>171</v>
      </c>
      <c r="B29" s="144"/>
      <c r="C29" s="144"/>
      <c r="D29" s="144"/>
      <c r="E29" s="189">
        <v>77154000</v>
      </c>
      <c r="F29" s="190">
        <v>75207000</v>
      </c>
      <c r="G29" s="230">
        <f>IF(F29=0,0,IF(ABS((E29-F29)/F29)&gt;0.995,0,(E29-F29)/F29))</f>
        <v>2.5888547608600262E-2</v>
      </c>
      <c r="H29" s="168"/>
      <c r="I29" s="91"/>
      <c r="J29" s="91"/>
      <c r="K29" s="91"/>
      <c r="L29" s="91"/>
      <c r="M29" s="91"/>
      <c r="N29" s="91"/>
      <c r="O29" s="91"/>
      <c r="P29" s="91"/>
      <c r="Q29" s="91"/>
      <c r="R29" s="91"/>
    </row>
    <row r="30" spans="1:18" ht="15.75" customHeight="1" x14ac:dyDescent="0.3">
      <c r="A30" s="135" t="s">
        <v>172</v>
      </c>
      <c r="B30" s="144"/>
      <c r="C30" s="144"/>
      <c r="D30" s="144"/>
      <c r="E30" s="189">
        <v>18102000</v>
      </c>
      <c r="F30" s="190">
        <v>17803000</v>
      </c>
      <c r="G30" s="230">
        <f>IF(F30=0,0,IF(ABS((E30-F30)/F30)&gt;0.995,0,(E30-F30)/F30))</f>
        <v>1.6794922204122899E-2</v>
      </c>
      <c r="H30" s="168"/>
      <c r="I30" s="91"/>
      <c r="J30" s="91"/>
      <c r="K30" s="91"/>
      <c r="L30" s="91"/>
      <c r="M30" s="91"/>
      <c r="N30" s="91"/>
      <c r="O30" s="91"/>
      <c r="P30" s="91"/>
      <c r="Q30" s="91"/>
      <c r="R30" s="91"/>
    </row>
    <row r="31" spans="1:18" ht="15.75" customHeight="1" x14ac:dyDescent="0.3">
      <c r="A31" s="135" t="s">
        <v>173</v>
      </c>
      <c r="B31" s="144"/>
      <c r="C31" s="144"/>
      <c r="D31" s="144"/>
      <c r="E31" s="189">
        <v>6535000</v>
      </c>
      <c r="F31" s="190">
        <v>6893000</v>
      </c>
      <c r="G31" s="230">
        <f>IF(F31=0,0,IF(ABS((E31-F31)/F31)&gt;0.995,0,(E31-F31)/F31))</f>
        <v>-5.1936747424923838E-2</v>
      </c>
      <c r="H31" s="168"/>
      <c r="I31" s="91"/>
      <c r="J31" s="91"/>
      <c r="K31" s="91"/>
      <c r="L31" s="91"/>
      <c r="M31" s="91"/>
      <c r="N31" s="91"/>
      <c r="O31" s="91"/>
      <c r="P31" s="91"/>
      <c r="Q31" s="91"/>
      <c r="R31" s="91"/>
    </row>
    <row r="32" spans="1:18" ht="15.75" customHeight="1" x14ac:dyDescent="0.3">
      <c r="A32" s="140" t="s">
        <v>174</v>
      </c>
      <c r="B32" s="144"/>
      <c r="C32" s="144"/>
      <c r="D32" s="144"/>
      <c r="E32" s="77">
        <v>80767000</v>
      </c>
      <c r="F32" s="78">
        <v>65986000</v>
      </c>
      <c r="G32" s="230">
        <f>IF(F32=0,0,IF(ABS((E32-F32)/F32)&gt;0.995,0,(E32-F32)/F32))</f>
        <v>0.2240020610432516</v>
      </c>
      <c r="H32" s="168"/>
      <c r="I32" s="91"/>
      <c r="J32" s="91"/>
      <c r="K32" s="91"/>
      <c r="L32" s="91"/>
      <c r="M32" s="91"/>
      <c r="N32" s="91"/>
      <c r="O32" s="91"/>
      <c r="P32" s="91"/>
      <c r="Q32" s="91"/>
      <c r="R32" s="91"/>
    </row>
    <row r="33" spans="1:18" ht="15.75" customHeight="1" x14ac:dyDescent="0.3">
      <c r="A33" s="196" t="s">
        <v>175</v>
      </c>
      <c r="B33" s="68"/>
      <c r="C33" s="85"/>
      <c r="D33" s="85"/>
      <c r="E33" s="81">
        <v>182558000</v>
      </c>
      <c r="F33" s="82">
        <v>165889000</v>
      </c>
      <c r="G33" s="230">
        <f>IF(F33=0,0,IF(ABS((E33-F33)/F33)&gt;0.995,0,(E33-F33)/F33))</f>
        <v>0.10048285299206096</v>
      </c>
      <c r="H33" s="168"/>
      <c r="I33" s="91"/>
      <c r="J33" s="91"/>
      <c r="K33" s="91"/>
      <c r="L33" s="91"/>
      <c r="M33" s="91"/>
      <c r="N33" s="91"/>
      <c r="O33" s="91"/>
      <c r="P33" s="91"/>
      <c r="Q33" s="91"/>
      <c r="R33" s="91"/>
    </row>
    <row r="34" spans="1:18" ht="15.75" customHeight="1" x14ac:dyDescent="0.3">
      <c r="A34" s="231"/>
      <c r="B34" s="43"/>
      <c r="C34" s="44"/>
      <c r="D34" s="44"/>
      <c r="E34" s="43"/>
      <c r="F34" s="44"/>
      <c r="G34" s="145"/>
      <c r="H34" s="168"/>
    </row>
    <row r="35" spans="1:18" ht="15.75" customHeight="1" x14ac:dyDescent="0.3">
      <c r="A35" s="129"/>
      <c r="B35" s="321" t="s">
        <v>5</v>
      </c>
      <c r="C35" s="321"/>
      <c r="D35" s="130" t="s">
        <v>6</v>
      </c>
      <c r="E35" s="321" t="s">
        <v>7</v>
      </c>
      <c r="F35" s="321"/>
      <c r="G35" s="131" t="s">
        <v>6</v>
      </c>
      <c r="H35" s="168"/>
    </row>
    <row r="36" spans="1:18" ht="15.75" customHeight="1" x14ac:dyDescent="0.3">
      <c r="A36" s="132"/>
      <c r="B36" s="5" t="s">
        <v>8</v>
      </c>
      <c r="C36" s="74" t="s">
        <v>9</v>
      </c>
      <c r="D36" s="3" t="s">
        <v>10</v>
      </c>
      <c r="E36" s="5" t="s">
        <v>8</v>
      </c>
      <c r="F36" s="74" t="s">
        <v>9</v>
      </c>
      <c r="G36" s="133" t="s">
        <v>10</v>
      </c>
      <c r="H36" s="168"/>
    </row>
    <row r="37" spans="1:18" ht="15.75" customHeight="1" x14ac:dyDescent="0.3">
      <c r="A37" s="134" t="s">
        <v>176</v>
      </c>
      <c r="B37" s="71"/>
      <c r="C37" s="41"/>
      <c r="D37" s="83"/>
      <c r="E37" s="71"/>
      <c r="F37" s="41"/>
      <c r="G37" s="128"/>
      <c r="H37" s="168"/>
    </row>
    <row r="38" spans="1:18" ht="15.75" customHeight="1" x14ac:dyDescent="0.3">
      <c r="A38" s="159" t="s">
        <v>177</v>
      </c>
      <c r="B38" s="189">
        <v>800000</v>
      </c>
      <c r="C38" s="190">
        <v>229000</v>
      </c>
      <c r="D38" s="141">
        <f>IF(C38=0,0,IF(ABS((B38-C38)/C38)&gt;0.995,0,(B38-C38)/C38))</f>
        <v>0</v>
      </c>
      <c r="E38" s="189">
        <v>1457000</v>
      </c>
      <c r="F38" s="190">
        <v>483000</v>
      </c>
      <c r="G38" s="230">
        <f>IF(F38=0,0,IF(ABS((E38-F38)/F38)&gt;0.995,0,(E38-F38)/F38))</f>
        <v>0</v>
      </c>
      <c r="H38" s="168"/>
    </row>
    <row r="39" spans="1:18" ht="15.75" customHeight="1" x14ac:dyDescent="0.3">
      <c r="A39" s="232" t="s">
        <v>178</v>
      </c>
      <c r="B39" s="92">
        <v>760000</v>
      </c>
      <c r="C39" s="93">
        <v>209000</v>
      </c>
      <c r="D39" s="141">
        <f>IF(C39=0,0,IF(ABS((B39-C39)/C39)&gt;0.995,0,(B39-C39)/C39))</f>
        <v>0</v>
      </c>
      <c r="E39" s="92">
        <v>1640000</v>
      </c>
      <c r="F39" s="93">
        <v>989000</v>
      </c>
      <c r="G39" s="230">
        <f>IF(F39=0,0,IF(ABS((E39-F39)/F39)&gt;0.995,0,(E39-F39)/F39))</f>
        <v>0.65824064711830133</v>
      </c>
      <c r="H39" s="168"/>
    </row>
    <row r="40" spans="1:18" ht="15.75" customHeight="1" x14ac:dyDescent="0.3">
      <c r="A40" s="231"/>
      <c r="B40" s="94"/>
      <c r="C40" s="95"/>
      <c r="D40" s="144"/>
      <c r="E40" s="94"/>
      <c r="F40" s="95"/>
      <c r="G40" s="145"/>
      <c r="H40" s="168"/>
    </row>
    <row r="41" spans="1:18" ht="15.75" customHeight="1" x14ac:dyDescent="0.3">
      <c r="A41" s="171" t="s">
        <v>179</v>
      </c>
      <c r="B41" s="189">
        <v>1229000</v>
      </c>
      <c r="C41" s="190">
        <v>135000</v>
      </c>
      <c r="D41" s="141">
        <f>IF(C41=0,0,IF(ABS((B41-C41)/C41)&gt;0.995,0,(B41-C41)/C41))</f>
        <v>0</v>
      </c>
      <c r="E41" s="189">
        <v>2183000</v>
      </c>
      <c r="F41" s="190">
        <v>-435000</v>
      </c>
      <c r="G41" s="230">
        <f>IF(F41=0,0,IF(ABS((E41-F41)/F41)&gt;0.995,0,(E41-F41)/F41))</f>
        <v>0</v>
      </c>
      <c r="H41" s="168"/>
    </row>
    <row r="42" spans="1:18" ht="15.75" customHeight="1" x14ac:dyDescent="0.3">
      <c r="A42" s="171" t="s">
        <v>180</v>
      </c>
      <c r="B42" s="189">
        <v>14000</v>
      </c>
      <c r="C42" s="190">
        <v>8000</v>
      </c>
      <c r="D42" s="141">
        <f>IF(C42=0,0,IF(ABS((B42-C42)/C42)&gt;0.995,0,(B42-C42)/C42))</f>
        <v>0.75</v>
      </c>
      <c r="E42" s="189">
        <v>379000</v>
      </c>
      <c r="F42" s="190">
        <v>677000</v>
      </c>
      <c r="G42" s="230">
        <f>IF(F42=0,0,IF(ABS((E42-F42)/F42)&gt;0.995,0,(E42-F42)/F42))</f>
        <v>-0.44017725258493351</v>
      </c>
      <c r="H42" s="168"/>
    </row>
    <row r="43" spans="1:18" ht="15.75" customHeight="1" x14ac:dyDescent="0.3">
      <c r="A43" s="171" t="s">
        <v>181</v>
      </c>
      <c r="B43" s="189">
        <v>-197000</v>
      </c>
      <c r="C43" s="190">
        <v>-251000</v>
      </c>
      <c r="D43" s="141">
        <f>IF(C43=0,0,IF(((B43-C43)/ABS(C43))&gt;0.995,0,((B43-C43)/ABS(C43))))</f>
        <v>0.2151394422310757</v>
      </c>
      <c r="E43" s="189">
        <v>-449000</v>
      </c>
      <c r="F43" s="190">
        <v>-928000</v>
      </c>
      <c r="G43" s="230">
        <f>IF(F43=0,0,IF(((E43-F43)/ABS(F43))&gt;0.995,0,((E43-F43)/ABS(F43))))</f>
        <v>0.51616379310344829</v>
      </c>
      <c r="H43" s="168"/>
    </row>
    <row r="44" spans="1:18" ht="15.75" customHeight="1" x14ac:dyDescent="0.3">
      <c r="A44" s="172" t="s">
        <v>174</v>
      </c>
      <c r="B44" s="77">
        <v>4809000</v>
      </c>
      <c r="C44" s="78">
        <v>3698000</v>
      </c>
      <c r="D44" s="141">
        <f>IF(C44=0,0,IF(ABS((B44-C44)/C44)&gt;0.995,0,(B44-C44)/C44))</f>
        <v>0.30043266630611143</v>
      </c>
      <c r="E44" s="77">
        <v>14785000</v>
      </c>
      <c r="F44" s="78">
        <v>14645000</v>
      </c>
      <c r="G44" s="230">
        <f>IF(F44=0,0,IF(ABS((E44-F44)/F44)&gt;0.995,0,(E44-F44)/F44))</f>
        <v>9.5595766473199045E-3</v>
      </c>
      <c r="H44" s="168"/>
    </row>
    <row r="45" spans="1:18" ht="15.75" customHeight="1" x14ac:dyDescent="0.3">
      <c r="A45" s="196" t="s">
        <v>182</v>
      </c>
      <c r="B45" s="81">
        <v>5855000</v>
      </c>
      <c r="C45" s="82">
        <v>3590000</v>
      </c>
      <c r="D45" s="141">
        <f>IF(C45=0,0,IF(ABS((B45-C45)/C45)&gt;0.995,0,(B45-C45)/C45))</f>
        <v>0.63091922005571033</v>
      </c>
      <c r="E45" s="81">
        <v>16898000</v>
      </c>
      <c r="F45" s="82">
        <v>13959000</v>
      </c>
      <c r="G45" s="230">
        <f>IF(F45=0,0,IF(ABS((E45-F45)/F45)&gt;0.995,0,(E45-F45)/F45))</f>
        <v>0.21054516799197651</v>
      </c>
      <c r="H45" s="168"/>
    </row>
    <row r="46" spans="1:18" ht="15.75" customHeight="1" x14ac:dyDescent="0.3">
      <c r="A46" s="231"/>
      <c r="B46" s="94"/>
      <c r="C46" s="95"/>
      <c r="D46" s="144"/>
      <c r="E46" s="43"/>
      <c r="F46" s="44"/>
      <c r="G46" s="145"/>
      <c r="H46" s="168"/>
    </row>
    <row r="47" spans="1:18" ht="15.75" customHeight="1" x14ac:dyDescent="0.3">
      <c r="A47" s="159" t="s">
        <v>183</v>
      </c>
      <c r="B47" s="233">
        <v>9.4000000000000004E-3</v>
      </c>
      <c r="C47" s="234">
        <v>1.29E-2</v>
      </c>
      <c r="D47" s="235">
        <f>+(B47-C47)*10000</f>
        <v>-34.999999999999993</v>
      </c>
      <c r="E47" s="233">
        <v>9.7999999999999997E-3</v>
      </c>
      <c r="F47" s="234">
        <v>1.18E-2</v>
      </c>
      <c r="G47" s="192">
        <f>+(E47-F47)*10000</f>
        <v>-20</v>
      </c>
      <c r="H47" s="168"/>
    </row>
    <row r="48" spans="1:18" ht="15.75" customHeight="1" x14ac:dyDescent="0.3">
      <c r="A48" s="178" t="s">
        <v>184</v>
      </c>
      <c r="B48" s="236">
        <v>7.6E-3</v>
      </c>
      <c r="C48" s="237">
        <v>1.0699999999999999E-2</v>
      </c>
      <c r="D48" s="165">
        <f>+(B48-C48)*10000</f>
        <v>-30.999999999999993</v>
      </c>
      <c r="E48" s="236">
        <v>7.9000000000000008E-3</v>
      </c>
      <c r="F48" s="237">
        <v>9.4999999999999998E-3</v>
      </c>
      <c r="G48" s="166">
        <f>+(E48-F48)*10000</f>
        <v>-15.999999999999989</v>
      </c>
      <c r="H48" s="168"/>
    </row>
    <row r="49" spans="1:7" ht="44.15" customHeight="1" x14ac:dyDescent="0.25">
      <c r="A49" s="336" t="s">
        <v>286</v>
      </c>
      <c r="B49" s="336"/>
      <c r="C49" s="336"/>
      <c r="D49" s="336"/>
      <c r="E49" s="336"/>
      <c r="F49" s="336"/>
      <c r="G49" s="336"/>
    </row>
    <row r="50" spans="1:7" ht="14.15" customHeight="1" x14ac:dyDescent="0.25">
      <c r="A50" s="337" t="s">
        <v>287</v>
      </c>
      <c r="B50" s="337"/>
      <c r="C50" s="337"/>
      <c r="D50" s="337"/>
      <c r="E50" s="337"/>
      <c r="F50" s="337"/>
      <c r="G50" s="337"/>
    </row>
    <row r="51" spans="1:7" ht="25.5" customHeight="1" x14ac:dyDescent="0.25">
      <c r="A51" s="337" t="s">
        <v>288</v>
      </c>
      <c r="B51" s="337"/>
      <c r="C51" s="337"/>
      <c r="D51" s="337"/>
      <c r="E51" s="337"/>
      <c r="F51" s="337"/>
      <c r="G51" s="337"/>
    </row>
    <row r="52" spans="1:7" ht="15" customHeight="1" x14ac:dyDescent="0.25"/>
  </sheetData>
  <mergeCells count="15">
    <mergeCell ref="A49:G49"/>
    <mergeCell ref="A50:G50"/>
    <mergeCell ref="A51:G51"/>
    <mergeCell ref="A24:G24"/>
    <mergeCell ref="B26:C26"/>
    <mergeCell ref="B25:C25"/>
    <mergeCell ref="E26:F26"/>
    <mergeCell ref="E35:F35"/>
    <mergeCell ref="B35:C35"/>
    <mergeCell ref="A1:F1"/>
    <mergeCell ref="A3:F3"/>
    <mergeCell ref="B6:C6"/>
    <mergeCell ref="B7:C7"/>
    <mergeCell ref="A5:G5"/>
    <mergeCell ref="E7:F7"/>
  </mergeCells>
  <printOptions horizontalCentered="1"/>
  <pageMargins left="0.75" right="0.75" top="0.5" bottom="0.5" header="0.5" footer="0.5"/>
  <pageSetup scale="85"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2"/>
  <sheetViews>
    <sheetView showRuler="0" zoomScaleNormal="100" workbookViewId="0">
      <selection sqref="A1:F1"/>
    </sheetView>
  </sheetViews>
  <sheetFormatPr defaultColWidth="13.7265625" defaultRowHeight="12.5" x14ac:dyDescent="0.25"/>
  <cols>
    <col min="1" max="1" width="43.7265625" customWidth="1"/>
    <col min="2" max="7" width="9.7265625" customWidth="1"/>
    <col min="8" max="8" width="3.7265625" customWidth="1"/>
    <col min="9" max="9" width="3.453125" customWidth="1"/>
    <col min="10" max="10" width="9.453125" customWidth="1"/>
    <col min="11" max="11" width="2.81640625" customWidth="1"/>
    <col min="12" max="12" width="9.453125" customWidth="1"/>
    <col min="13" max="13" width="2.453125" customWidth="1"/>
    <col min="14" max="14" width="8.453125" customWidth="1"/>
  </cols>
  <sheetData>
    <row r="1" spans="1:8" ht="22.5" customHeight="1" x14ac:dyDescent="0.3">
      <c r="A1" s="334" t="s">
        <v>158</v>
      </c>
      <c r="B1" s="316"/>
      <c r="C1" s="316"/>
      <c r="D1" s="316"/>
      <c r="E1" s="316"/>
      <c r="F1" s="316"/>
    </row>
    <row r="2" spans="1:8" ht="19.149999999999999" customHeight="1" x14ac:dyDescent="0.25"/>
    <row r="3" spans="1:8" ht="25.9" customHeight="1" x14ac:dyDescent="0.3">
      <c r="A3" s="335" t="s">
        <v>185</v>
      </c>
      <c r="B3" s="316"/>
      <c r="C3" s="316"/>
      <c r="D3" s="316"/>
      <c r="E3" s="316"/>
      <c r="F3" s="316"/>
      <c r="G3" s="316"/>
    </row>
    <row r="4" spans="1:8" ht="12.65" customHeight="1" x14ac:dyDescent="0.25"/>
    <row r="5" spans="1:8" ht="15.75" customHeight="1" x14ac:dyDescent="0.3">
      <c r="A5" s="317" t="s">
        <v>186</v>
      </c>
      <c r="B5" s="318"/>
      <c r="C5" s="318"/>
      <c r="D5" s="318"/>
      <c r="E5" s="318"/>
      <c r="F5" s="318"/>
      <c r="G5" s="319"/>
      <c r="H5" s="126"/>
    </row>
    <row r="6" spans="1:8" ht="15.75" customHeight="1" x14ac:dyDescent="0.3">
      <c r="A6" s="127" t="s">
        <v>39</v>
      </c>
      <c r="B6" s="320"/>
      <c r="C6" s="320"/>
      <c r="D6" s="83"/>
      <c r="E6" s="41"/>
      <c r="F6" s="41"/>
      <c r="G6" s="156"/>
      <c r="H6" s="126"/>
    </row>
    <row r="7" spans="1:8" ht="15.75" customHeight="1" x14ac:dyDescent="0.3">
      <c r="A7" s="129" t="s">
        <v>4</v>
      </c>
      <c r="B7" s="321" t="s">
        <v>5</v>
      </c>
      <c r="C7" s="321"/>
      <c r="D7" s="130" t="s">
        <v>6</v>
      </c>
      <c r="E7" s="321" t="s">
        <v>7</v>
      </c>
      <c r="F7" s="321"/>
      <c r="G7" s="131" t="s">
        <v>6</v>
      </c>
      <c r="H7" s="126"/>
    </row>
    <row r="8" spans="1:8" ht="15.75" customHeight="1" x14ac:dyDescent="0.3">
      <c r="A8" s="132"/>
      <c r="B8" s="5" t="s">
        <v>8</v>
      </c>
      <c r="C8" s="74" t="s">
        <v>9</v>
      </c>
      <c r="D8" s="3" t="s">
        <v>10</v>
      </c>
      <c r="E8" s="5" t="s">
        <v>8</v>
      </c>
      <c r="F8" s="74" t="s">
        <v>9</v>
      </c>
      <c r="G8" s="133" t="s">
        <v>10</v>
      </c>
      <c r="H8" s="126"/>
    </row>
    <row r="9" spans="1:8" ht="15.75" customHeight="1" x14ac:dyDescent="0.3">
      <c r="A9" s="134" t="s">
        <v>11</v>
      </c>
      <c r="B9" s="71"/>
      <c r="C9" s="41"/>
      <c r="D9" s="83"/>
      <c r="E9" s="71"/>
      <c r="F9" s="41"/>
      <c r="G9" s="128"/>
      <c r="H9" s="126"/>
    </row>
    <row r="10" spans="1:8" ht="15.75" customHeight="1" x14ac:dyDescent="0.3">
      <c r="A10" s="185" t="s">
        <v>12</v>
      </c>
      <c r="B10" s="241">
        <v>7124000000</v>
      </c>
      <c r="C10" s="137">
        <v>8074000000</v>
      </c>
      <c r="D10" s="138">
        <f>IF(C10=0,0,IF(ABS((B10-C10)/C10)&gt;0.995,0,(B10-C10)/C10))</f>
        <v>-0.1176616299232103</v>
      </c>
      <c r="E10" s="136">
        <v>28465000000</v>
      </c>
      <c r="F10" s="137">
        <v>32123000000</v>
      </c>
      <c r="G10" s="139">
        <f>IF(F10=0,0,IF(ABS((E10-F10)/F10)&gt;0.995,0,(E10-F10)/F10))</f>
        <v>-0.11387479376147931</v>
      </c>
      <c r="H10" s="126"/>
    </row>
    <row r="11" spans="1:8" ht="15.75" customHeight="1" x14ac:dyDescent="0.3">
      <c r="A11" s="186" t="s">
        <v>13</v>
      </c>
      <c r="B11" s="22">
        <v>44000000</v>
      </c>
      <c r="C11" s="23">
        <v>1000000</v>
      </c>
      <c r="D11" s="138">
        <f>IF(C11=0,0,IF(ABS((B11-C11)/C11)&gt;0.995,0,(B11-C11)/C11))</f>
        <v>0</v>
      </c>
      <c r="E11" s="22">
        <v>145000000</v>
      </c>
      <c r="F11" s="23">
        <v>1000000</v>
      </c>
      <c r="G11" s="139">
        <f>IF(F11=0,0,IF(ABS((E11-F11)/F11)&gt;0.995,0,(E11-F11)/F11))</f>
        <v>0</v>
      </c>
      <c r="H11" s="126"/>
    </row>
    <row r="12" spans="1:8" ht="15.75" customHeight="1" x14ac:dyDescent="0.3">
      <c r="A12" s="157" t="s">
        <v>14</v>
      </c>
      <c r="B12" s="96">
        <v>7168000000</v>
      </c>
      <c r="C12" s="26">
        <v>8075000000</v>
      </c>
      <c r="D12" s="138">
        <f>IF(C12=0,0,IF(ABS((B12-C12)/C12)&gt;0.995,0,(B12-C12)/C12))</f>
        <v>-0.11232198142414861</v>
      </c>
      <c r="E12" s="25">
        <v>28610000000</v>
      </c>
      <c r="F12" s="26">
        <v>32124000000</v>
      </c>
      <c r="G12" s="139">
        <f>IF(F12=0,0,IF(ABS((E12-F12)/F12)&gt;0.995,0,(E12-F12)/F12))</f>
        <v>-0.10938861910098369</v>
      </c>
      <c r="H12" s="126"/>
    </row>
    <row r="13" spans="1:8" ht="15.75" customHeight="1" x14ac:dyDescent="0.3">
      <c r="A13" s="134"/>
      <c r="B13" s="71"/>
      <c r="C13" s="41"/>
      <c r="D13" s="144"/>
      <c r="E13" s="71"/>
      <c r="F13" s="41"/>
      <c r="G13" s="145"/>
      <c r="H13" s="126"/>
    </row>
    <row r="14" spans="1:8" ht="15.75" customHeight="1" x14ac:dyDescent="0.3">
      <c r="A14" s="146" t="s">
        <v>15</v>
      </c>
      <c r="B14" s="242" t="s">
        <v>187</v>
      </c>
      <c r="C14" s="144"/>
      <c r="D14" s="144"/>
      <c r="E14" s="242"/>
      <c r="F14" s="155"/>
      <c r="G14" s="145"/>
      <c r="H14" s="126"/>
    </row>
    <row r="15" spans="1:8" ht="15.75" customHeight="1" x14ac:dyDescent="0.3">
      <c r="A15" s="159" t="s">
        <v>166</v>
      </c>
      <c r="B15" s="147">
        <v>6549000000</v>
      </c>
      <c r="C15" s="148">
        <v>7447000000</v>
      </c>
      <c r="D15" s="138">
        <f t="shared" ref="D15:D20" si="0">IF(C15=0,0,IF(ABS((B15-C15)/C15)&gt;0.995,0,(B15-C15)/C15))</f>
        <v>-0.1205854706593259</v>
      </c>
      <c r="E15" s="147">
        <v>24619000000</v>
      </c>
      <c r="F15" s="148">
        <v>27599000000</v>
      </c>
      <c r="G15" s="139">
        <f t="shared" ref="G15:G20" si="1">IF(F15=0,0,IF(ABS((E15-F15)/F15)&gt;0.995,0,(E15-F15)/F15))</f>
        <v>-0.10797492662777637</v>
      </c>
      <c r="H15" s="126"/>
    </row>
    <row r="16" spans="1:8" ht="15.75" customHeight="1" x14ac:dyDescent="0.3">
      <c r="A16" s="160" t="s">
        <v>21</v>
      </c>
      <c r="B16" s="22">
        <v>521000000</v>
      </c>
      <c r="C16" s="23">
        <v>589000000</v>
      </c>
      <c r="D16" s="138">
        <f t="shared" si="0"/>
        <v>-0.11544991511035653</v>
      </c>
      <c r="E16" s="22">
        <v>2262000000</v>
      </c>
      <c r="F16" s="23">
        <v>2461000000</v>
      </c>
      <c r="G16" s="139">
        <f t="shared" si="1"/>
        <v>-8.0861438439658678E-2</v>
      </c>
      <c r="H16" s="126"/>
    </row>
    <row r="17" spans="1:8" ht="15.75" customHeight="1" x14ac:dyDescent="0.3">
      <c r="A17" s="157" t="s">
        <v>22</v>
      </c>
      <c r="B17" s="25">
        <f>SUM(B15:B16)</f>
        <v>7070000000</v>
      </c>
      <c r="C17" s="26">
        <f>SUM(C15:C16)</f>
        <v>8036000000</v>
      </c>
      <c r="D17" s="138">
        <f t="shared" si="0"/>
        <v>-0.12020905923344948</v>
      </c>
      <c r="E17" s="25">
        <v>26881000000</v>
      </c>
      <c r="F17" s="26">
        <v>30060000000</v>
      </c>
      <c r="G17" s="139">
        <f t="shared" si="1"/>
        <v>-0.10575515635395875</v>
      </c>
      <c r="H17" s="126"/>
    </row>
    <row r="18" spans="1:8" ht="15.75" customHeight="1" x14ac:dyDescent="0.3">
      <c r="A18" s="134" t="s">
        <v>167</v>
      </c>
      <c r="B18" s="121">
        <v>98000000</v>
      </c>
      <c r="C18" s="18">
        <v>39000000</v>
      </c>
      <c r="D18" s="138">
        <f t="shared" si="0"/>
        <v>0</v>
      </c>
      <c r="E18" s="121">
        <v>1729000000</v>
      </c>
      <c r="F18" s="18">
        <v>2064000000</v>
      </c>
      <c r="G18" s="139">
        <f t="shared" si="1"/>
        <v>-0.16230620155038761</v>
      </c>
      <c r="H18" s="126"/>
    </row>
    <row r="19" spans="1:8" ht="15.75" customHeight="1" x14ac:dyDescent="0.3">
      <c r="A19" s="161" t="s">
        <v>25</v>
      </c>
      <c r="B19" s="22">
        <v>0</v>
      </c>
      <c r="C19" s="23">
        <v>0</v>
      </c>
      <c r="D19" s="138">
        <f t="shared" si="0"/>
        <v>0</v>
      </c>
      <c r="E19" s="22">
        <v>0</v>
      </c>
      <c r="F19" s="23">
        <v>0</v>
      </c>
      <c r="G19" s="139">
        <f t="shared" si="1"/>
        <v>0</v>
      </c>
      <c r="H19" s="126"/>
    </row>
    <row r="20" spans="1:8" ht="15.75" customHeight="1" x14ac:dyDescent="0.3">
      <c r="A20" s="149" t="s">
        <v>168</v>
      </c>
      <c r="B20" s="28">
        <v>98000000</v>
      </c>
      <c r="C20" s="29">
        <v>39000000</v>
      </c>
      <c r="D20" s="138">
        <f t="shared" si="0"/>
        <v>0</v>
      </c>
      <c r="E20" s="28">
        <v>1729000000</v>
      </c>
      <c r="F20" s="29">
        <v>2064000000</v>
      </c>
      <c r="G20" s="139">
        <f t="shared" si="1"/>
        <v>-0.16230620155038761</v>
      </c>
      <c r="H20" s="126"/>
    </row>
    <row r="21" spans="1:8" ht="15.75" customHeight="1" x14ac:dyDescent="0.3">
      <c r="A21" s="143"/>
      <c r="B21" s="98"/>
      <c r="C21" s="98"/>
      <c r="D21" s="144"/>
      <c r="E21" s="98"/>
      <c r="F21" s="98"/>
      <c r="G21" s="145"/>
      <c r="H21" s="126"/>
    </row>
    <row r="22" spans="1:8" ht="15.75" customHeight="1" x14ac:dyDescent="0.3">
      <c r="A22" s="162" t="s">
        <v>169</v>
      </c>
      <c r="B22" s="163">
        <f>ROUND(B18/B12,3)</f>
        <v>1.4E-2</v>
      </c>
      <c r="C22" s="164">
        <f>ROUND(C18/C12,3)</f>
        <v>5.0000000000000001E-3</v>
      </c>
      <c r="D22" s="165">
        <f>+(B22-C22)*10000</f>
        <v>90.000000000000014</v>
      </c>
      <c r="E22" s="163">
        <f>ROUND(E18/E12,3)</f>
        <v>0.06</v>
      </c>
      <c r="F22" s="164">
        <f>ROUND(F18/F12,3)</f>
        <v>6.4000000000000001E-2</v>
      </c>
      <c r="G22" s="166">
        <f>(E22-F22)*10000</f>
        <v>-40.000000000000036</v>
      </c>
      <c r="H22" s="126"/>
    </row>
    <row r="23" spans="1:8" ht="15.75" customHeight="1" x14ac:dyDescent="0.3">
      <c r="A23" s="313"/>
      <c r="B23" s="313"/>
      <c r="C23" s="313"/>
      <c r="D23" s="314"/>
      <c r="E23" s="313"/>
      <c r="F23" s="313"/>
      <c r="G23" s="313"/>
      <c r="H23" s="126"/>
    </row>
    <row r="24" spans="1:8" ht="15.75" customHeight="1" x14ac:dyDescent="0.3">
      <c r="A24" s="317" t="s">
        <v>140</v>
      </c>
      <c r="B24" s="318"/>
      <c r="C24" s="318"/>
      <c r="D24" s="318"/>
      <c r="E24" s="318"/>
      <c r="F24" s="318"/>
      <c r="G24" s="319"/>
      <c r="H24" s="126"/>
    </row>
    <row r="25" spans="1:8" ht="15.75" customHeight="1" x14ac:dyDescent="0.3">
      <c r="A25" s="127" t="s">
        <v>141</v>
      </c>
      <c r="B25" s="320"/>
      <c r="C25" s="320"/>
      <c r="D25" s="83"/>
      <c r="E25" s="41"/>
      <c r="F25" s="41"/>
      <c r="G25" s="156"/>
      <c r="H25" s="126"/>
    </row>
    <row r="26" spans="1:8" ht="15.75" customHeight="1" x14ac:dyDescent="0.3">
      <c r="A26" s="129" t="s">
        <v>4</v>
      </c>
      <c r="B26" s="144"/>
      <c r="C26" s="144"/>
      <c r="D26" s="144"/>
      <c r="E26" s="321" t="s">
        <v>142</v>
      </c>
      <c r="F26" s="321"/>
      <c r="G26" s="131" t="s">
        <v>6</v>
      </c>
      <c r="H26" s="126"/>
    </row>
    <row r="27" spans="1:8" ht="15.75" customHeight="1" x14ac:dyDescent="0.3">
      <c r="A27" s="132"/>
      <c r="B27" s="144"/>
      <c r="C27" s="144"/>
      <c r="D27" s="144"/>
      <c r="E27" s="76" t="s">
        <v>8</v>
      </c>
      <c r="F27" s="74" t="s">
        <v>9</v>
      </c>
      <c r="G27" s="133" t="s">
        <v>10</v>
      </c>
      <c r="H27" s="126"/>
    </row>
    <row r="28" spans="1:8" ht="15.75" customHeight="1" x14ac:dyDescent="0.3">
      <c r="A28" s="134" t="s">
        <v>188</v>
      </c>
      <c r="B28" s="75"/>
      <c r="C28" s="75"/>
      <c r="D28" s="75"/>
      <c r="E28" s="71"/>
      <c r="F28" s="41"/>
      <c r="G28" s="128"/>
      <c r="H28" s="126"/>
    </row>
    <row r="29" spans="1:8" ht="15.75" customHeight="1" x14ac:dyDescent="0.3">
      <c r="A29" s="243" t="s">
        <v>189</v>
      </c>
      <c r="B29" s="144"/>
      <c r="C29" s="144"/>
      <c r="D29" s="144"/>
      <c r="E29" s="189">
        <v>16505000</v>
      </c>
      <c r="F29" s="190">
        <v>19496000</v>
      </c>
      <c r="G29" s="139">
        <f>IF(F29=0,0,IF(ABS((E29-F29)/F29)&gt;0.995,0,(E29-F29)/F29))</f>
        <v>-0.1534160853508412</v>
      </c>
      <c r="H29" s="126"/>
    </row>
    <row r="30" spans="1:8" ht="15.75" customHeight="1" x14ac:dyDescent="0.3">
      <c r="A30" s="244" t="s">
        <v>190</v>
      </c>
      <c r="B30" s="144"/>
      <c r="C30" s="144"/>
      <c r="D30" s="144"/>
      <c r="E30" s="77">
        <v>656000</v>
      </c>
      <c r="F30" s="78">
        <v>926000</v>
      </c>
      <c r="G30" s="139">
        <f>IF(F30=0,0,IF(ABS((E30-F30)/F30)&gt;0.995,0,(E30-F30)/F30))</f>
        <v>-0.29157667386609071</v>
      </c>
      <c r="H30" s="126"/>
    </row>
    <row r="31" spans="1:8" ht="15.75" customHeight="1" x14ac:dyDescent="0.3">
      <c r="A31" s="196" t="s">
        <v>191</v>
      </c>
      <c r="B31" s="100"/>
      <c r="C31" s="100"/>
      <c r="D31" s="100"/>
      <c r="E31" s="81">
        <v>17161000</v>
      </c>
      <c r="F31" s="82">
        <v>20422000</v>
      </c>
      <c r="G31" s="197">
        <f>IF(F31=0,0,IF(ABS((E31-F31)/F31)&gt;0.995,0,(E31-F31)/F31))</f>
        <v>-0.15968073646067965</v>
      </c>
      <c r="H31" s="126"/>
    </row>
    <row r="32" spans="1:8" ht="15.75" customHeight="1" x14ac:dyDescent="0.3">
      <c r="A32" s="231"/>
      <c r="B32" s="95"/>
      <c r="C32" s="95"/>
      <c r="D32" s="95"/>
      <c r="E32" s="98"/>
      <c r="F32" s="98"/>
      <c r="G32" s="245"/>
      <c r="H32" s="126"/>
    </row>
    <row r="33" spans="1:8" ht="15.75" customHeight="1" x14ac:dyDescent="0.3">
      <c r="A33" s="129"/>
      <c r="B33" s="321" t="s">
        <v>5</v>
      </c>
      <c r="C33" s="321"/>
      <c r="D33" s="130" t="s">
        <v>6</v>
      </c>
      <c r="E33" s="321" t="s">
        <v>7</v>
      </c>
      <c r="F33" s="321"/>
      <c r="G33" s="131" t="s">
        <v>6</v>
      </c>
      <c r="H33" s="126"/>
    </row>
    <row r="34" spans="1:8" ht="15.75" customHeight="1" x14ac:dyDescent="0.3">
      <c r="A34" s="132"/>
      <c r="B34" s="5" t="s">
        <v>8</v>
      </c>
      <c r="C34" s="74" t="s">
        <v>9</v>
      </c>
      <c r="D34" s="3" t="s">
        <v>10</v>
      </c>
      <c r="E34" s="5" t="s">
        <v>8</v>
      </c>
      <c r="F34" s="74" t="s">
        <v>9</v>
      </c>
      <c r="G34" s="133" t="s">
        <v>10</v>
      </c>
      <c r="H34" s="126"/>
    </row>
    <row r="35" spans="1:8" ht="15.75" customHeight="1" x14ac:dyDescent="0.3">
      <c r="A35" s="134" t="s">
        <v>192</v>
      </c>
      <c r="B35" s="71"/>
      <c r="C35" s="41"/>
      <c r="D35" s="75"/>
      <c r="E35" s="71"/>
      <c r="F35" s="41"/>
      <c r="G35" s="128"/>
      <c r="H35" s="126"/>
    </row>
    <row r="36" spans="1:8" ht="15.75" customHeight="1" x14ac:dyDescent="0.3">
      <c r="A36" s="243" t="s">
        <v>193</v>
      </c>
      <c r="B36" s="189">
        <v>-617000</v>
      </c>
      <c r="C36" s="190">
        <v>-946000</v>
      </c>
      <c r="D36" s="141">
        <f>IF(C36=0,0,IF(ABS((B36-C36)/ABS(C36))&gt;0.995,0,(B36-C36)/ABS(C36)))</f>
        <v>0.34778012684989429</v>
      </c>
      <c r="E36" s="189">
        <v>-2992000</v>
      </c>
      <c r="F36" s="190">
        <v>-3430000</v>
      </c>
      <c r="G36" s="230">
        <f>IF(F36=0,0,IF(ABS((E36-F36)/ABS(F36))&gt;0.995,0,(E36-F36)/ABS(F36)))</f>
        <v>0.12769679300291545</v>
      </c>
      <c r="H36" s="126"/>
    </row>
    <row r="37" spans="1:8" ht="15.75" customHeight="1" x14ac:dyDescent="0.3">
      <c r="A37" s="244" t="s">
        <v>190</v>
      </c>
      <c r="B37" s="77">
        <v>-27000</v>
      </c>
      <c r="C37" s="78">
        <v>-219000</v>
      </c>
      <c r="D37" s="141">
        <f>IF(C37=0,0,IF(ABS((B37-C37)/ABS(C37))&gt;0.995,0,(B37-C37)/ABS(C37)))</f>
        <v>0.87671232876712324</v>
      </c>
      <c r="E37" s="77">
        <v>-270000</v>
      </c>
      <c r="F37" s="78">
        <v>-665000</v>
      </c>
      <c r="G37" s="230">
        <f>IF(F37=0,0,IF(ABS((E37-F37)/ABS(F37))&gt;0.995,0,(E37-F37)/ABS(F37)))</f>
        <v>0.59398496240601506</v>
      </c>
      <c r="H37" s="126"/>
    </row>
    <row r="38" spans="1:8" ht="15.75" customHeight="1" x14ac:dyDescent="0.3">
      <c r="A38" s="200" t="s">
        <v>194</v>
      </c>
      <c r="B38" s="201">
        <v>-644000</v>
      </c>
      <c r="C38" s="202">
        <v>-1165000</v>
      </c>
      <c r="D38" s="203">
        <f>IF(C38=0,0,IF(ABS((B38-C38)/ABS(C38))&gt;0.995,0,(B38-C38)/ABS(C38)))</f>
        <v>0.44721030042918453</v>
      </c>
      <c r="E38" s="201">
        <v>-3262000</v>
      </c>
      <c r="F38" s="202">
        <v>-4095000</v>
      </c>
      <c r="G38" s="246">
        <f>IF(F38=0,0,IF(ABS((E38-F38)/ABS(F38))&gt;0.995,0,(E38-F38)/ABS(F38)))</f>
        <v>0.20341880341880342</v>
      </c>
      <c r="H38" s="126"/>
    </row>
    <row r="39" spans="1:8" ht="16.75" customHeight="1" x14ac:dyDescent="0.25">
      <c r="A39" s="338" t="s">
        <v>283</v>
      </c>
      <c r="B39" s="339"/>
      <c r="C39" s="339"/>
      <c r="D39" s="339"/>
      <c r="E39" s="339"/>
      <c r="F39" s="339"/>
      <c r="G39" s="339"/>
    </row>
    <row r="40" spans="1:8" ht="22.5" customHeight="1" x14ac:dyDescent="0.25"/>
    <row r="41" spans="1:8" ht="22.5" customHeight="1" x14ac:dyDescent="0.25"/>
    <row r="42" spans="1:8" ht="22.5" customHeight="1" x14ac:dyDescent="0.25"/>
  </sheetData>
  <mergeCells count="12">
    <mergeCell ref="A39:G39"/>
    <mergeCell ref="A24:G24"/>
    <mergeCell ref="B25:C25"/>
    <mergeCell ref="E26:F26"/>
    <mergeCell ref="B33:C33"/>
    <mergeCell ref="E33:F33"/>
    <mergeCell ref="A1:F1"/>
    <mergeCell ref="A3:G3"/>
    <mergeCell ref="B6:C6"/>
    <mergeCell ref="B7:C7"/>
    <mergeCell ref="A5:G5"/>
    <mergeCell ref="E7:F7"/>
  </mergeCells>
  <printOptions horizontalCentered="1"/>
  <pageMargins left="0.75" right="0.75" top="0.5" bottom="0.5" header="0.5" footer="0.5"/>
  <pageSetup scale="85" orientation="portrait"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7"/>
  <sheetViews>
    <sheetView showRuler="0" zoomScaleNormal="100" workbookViewId="0">
      <selection sqref="A1:F1"/>
    </sheetView>
  </sheetViews>
  <sheetFormatPr defaultColWidth="13.7265625" defaultRowHeight="12.5" x14ac:dyDescent="0.25"/>
  <cols>
    <col min="1" max="1" width="43.7265625" customWidth="1"/>
    <col min="2" max="7" width="9.7265625" customWidth="1"/>
    <col min="8" max="8" width="3.7265625" customWidth="1"/>
    <col min="9" max="9" width="3.453125" customWidth="1"/>
    <col min="10" max="10" width="9.453125" customWidth="1"/>
    <col min="11" max="11" width="2.81640625" customWidth="1"/>
    <col min="12" max="12" width="9.453125" customWidth="1"/>
    <col min="13" max="13" width="2.453125" customWidth="1"/>
    <col min="14" max="14" width="8.453125" customWidth="1"/>
  </cols>
  <sheetData>
    <row r="1" spans="1:8" ht="22.5" customHeight="1" x14ac:dyDescent="0.3">
      <c r="A1" s="334" t="s">
        <v>159</v>
      </c>
      <c r="B1" s="316"/>
      <c r="C1" s="316"/>
      <c r="D1" s="316"/>
      <c r="E1" s="316"/>
      <c r="F1" s="316"/>
    </row>
    <row r="2" spans="1:8" ht="19.149999999999999" customHeight="1" x14ac:dyDescent="0.25"/>
    <row r="3" spans="1:8" ht="37.5" customHeight="1" x14ac:dyDescent="0.3">
      <c r="A3" s="335" t="s">
        <v>195</v>
      </c>
      <c r="B3" s="316"/>
      <c r="C3" s="316"/>
      <c r="D3" s="316"/>
      <c r="E3" s="316"/>
      <c r="F3" s="316"/>
      <c r="G3" s="316"/>
    </row>
    <row r="4" spans="1:8" ht="12.65" customHeight="1" x14ac:dyDescent="0.25"/>
    <row r="5" spans="1:8" ht="15.75" customHeight="1" x14ac:dyDescent="0.3">
      <c r="A5" s="317" t="s">
        <v>196</v>
      </c>
      <c r="B5" s="318"/>
      <c r="C5" s="318"/>
      <c r="D5" s="318"/>
      <c r="E5" s="318"/>
      <c r="F5" s="318"/>
      <c r="G5" s="319"/>
      <c r="H5" s="126"/>
    </row>
    <row r="6" spans="1:8" ht="15.75" customHeight="1" x14ac:dyDescent="0.3">
      <c r="A6" s="127" t="s">
        <v>39</v>
      </c>
      <c r="B6" s="320"/>
      <c r="C6" s="320"/>
      <c r="D6" s="83"/>
      <c r="E6" s="41"/>
      <c r="F6" s="41"/>
      <c r="G6" s="156"/>
      <c r="H6" s="126"/>
    </row>
    <row r="7" spans="1:8" ht="15.75" customHeight="1" x14ac:dyDescent="0.3">
      <c r="A7" s="129" t="s">
        <v>4</v>
      </c>
      <c r="B7" s="321" t="s">
        <v>5</v>
      </c>
      <c r="C7" s="321"/>
      <c r="D7" s="130" t="s">
        <v>6</v>
      </c>
      <c r="E7" s="321" t="s">
        <v>7</v>
      </c>
      <c r="F7" s="321"/>
      <c r="G7" s="131" t="s">
        <v>6</v>
      </c>
      <c r="H7" s="126"/>
    </row>
    <row r="8" spans="1:8" ht="15.75" customHeight="1" x14ac:dyDescent="0.3">
      <c r="A8" s="132"/>
      <c r="B8" s="5" t="s">
        <v>8</v>
      </c>
      <c r="C8" s="74" t="s">
        <v>9</v>
      </c>
      <c r="D8" s="3" t="s">
        <v>10</v>
      </c>
      <c r="E8" s="5" t="s">
        <v>8</v>
      </c>
      <c r="F8" s="74" t="s">
        <v>9</v>
      </c>
      <c r="G8" s="133" t="s">
        <v>10</v>
      </c>
      <c r="H8" s="126"/>
    </row>
    <row r="9" spans="1:8" ht="15.75" customHeight="1" x14ac:dyDescent="0.3">
      <c r="A9" s="134" t="s">
        <v>11</v>
      </c>
      <c r="B9" s="71"/>
      <c r="C9" s="41"/>
      <c r="D9" s="83"/>
      <c r="E9" s="71"/>
      <c r="F9" s="41"/>
      <c r="G9" s="128"/>
      <c r="H9" s="126"/>
    </row>
    <row r="10" spans="1:8" ht="15.75" hidden="1" customHeight="1" x14ac:dyDescent="0.3">
      <c r="A10" s="185" t="s">
        <v>197</v>
      </c>
      <c r="B10" s="241">
        <v>0</v>
      </c>
      <c r="C10" s="137">
        <v>0</v>
      </c>
      <c r="D10" s="138">
        <f>IF(C10=0,0,IF(ABS((B10-C10)/C10)&gt;0.995,0,(B10-C10)/C10))</f>
        <v>0</v>
      </c>
      <c r="E10" s="136">
        <v>0</v>
      </c>
      <c r="F10" s="137">
        <v>0</v>
      </c>
      <c r="G10" s="139">
        <f>IF(F10=0,0,IF(ABS((E10-F10)/F10)&gt;0.995,0,(E10-F10)/F10))</f>
        <v>0</v>
      </c>
      <c r="H10" s="126"/>
    </row>
    <row r="11" spans="1:8" ht="15.75" customHeight="1" x14ac:dyDescent="0.3">
      <c r="A11" s="185" t="s">
        <v>198</v>
      </c>
      <c r="B11" s="136">
        <v>2205000000</v>
      </c>
      <c r="C11" s="137">
        <v>2107000000</v>
      </c>
      <c r="D11" s="138">
        <f>IF(C11=0,0,IF(ABS((B11-C11)/C11)&gt;0.995,0,(B11-C11)/C11))</f>
        <v>4.6511627906976744E-2</v>
      </c>
      <c r="E11" s="136">
        <v>8534000000</v>
      </c>
      <c r="F11" s="137">
        <v>8403000000</v>
      </c>
      <c r="G11" s="139">
        <f>IF(F11=0,0,IF(ABS((E11-F11)/F11)&gt;0.995,0,(E11-F11)/F11))</f>
        <v>1.55896703558253E-2</v>
      </c>
      <c r="H11" s="126"/>
    </row>
    <row r="12" spans="1:8" ht="15.75" customHeight="1" x14ac:dyDescent="0.3">
      <c r="A12" s="185" t="s">
        <v>199</v>
      </c>
      <c r="B12" s="147">
        <v>534000000</v>
      </c>
      <c r="C12" s="148">
        <v>604000000</v>
      </c>
      <c r="D12" s="138">
        <f>IF(C12=0,0,IF(ABS((B12-C12)/C12)&gt;0.995,0,(B12-C12)/C12))</f>
        <v>-0.11589403973509933</v>
      </c>
      <c r="E12" s="147">
        <v>2213000000</v>
      </c>
      <c r="F12" s="148">
        <v>2573000000</v>
      </c>
      <c r="G12" s="139">
        <f>IF(F12=0,0,IF(ABS((E12-F12)/F12)&gt;0.995,0,(E12-F12)/F12))</f>
        <v>-0.13991449669646328</v>
      </c>
      <c r="H12" s="126"/>
    </row>
    <row r="13" spans="1:8" ht="15.75" customHeight="1" x14ac:dyDescent="0.3">
      <c r="A13" s="186" t="s">
        <v>200</v>
      </c>
      <c r="B13" s="22">
        <v>377000000</v>
      </c>
      <c r="C13" s="23">
        <v>450000000</v>
      </c>
      <c r="D13" s="138">
        <f>IF(C13=0,0,IF(ABS((B13-C13)/C13)&gt;0.995,0,(B13-C13)/C13))</f>
        <v>-0.16222222222222221</v>
      </c>
      <c r="E13" s="22">
        <v>1571000000</v>
      </c>
      <c r="F13" s="23">
        <v>2036000000</v>
      </c>
      <c r="G13" s="139">
        <f>IF(F13=0,0,IF(ABS((E13-F13)/F13)&gt;0.995,0,(E13-F13)/F13))</f>
        <v>-0.22838899803536344</v>
      </c>
      <c r="H13" s="126"/>
    </row>
    <row r="14" spans="1:8" ht="15.75" customHeight="1" x14ac:dyDescent="0.3">
      <c r="A14" s="157" t="s">
        <v>14</v>
      </c>
      <c r="B14" s="25">
        <v>3116000000</v>
      </c>
      <c r="C14" s="26">
        <v>3161000000</v>
      </c>
      <c r="D14" s="138">
        <f>IF(C14=0,0,IF(ABS((B14-C14)/C14)&gt;0.995,0,(B14-C14)/C14))</f>
        <v>-1.4236001265422335E-2</v>
      </c>
      <c r="E14" s="25">
        <v>12318000000</v>
      </c>
      <c r="F14" s="26">
        <v>13012000000</v>
      </c>
      <c r="G14" s="139">
        <f>IF(F14=0,0,IF(ABS((E14-F14)/F14)&gt;0.995,0,(E14-F14)/F14))</f>
        <v>-5.3335382723639718E-2</v>
      </c>
      <c r="H14" s="126"/>
    </row>
    <row r="15" spans="1:8" ht="15.75" customHeight="1" x14ac:dyDescent="0.3">
      <c r="A15" s="134"/>
      <c r="B15" s="71"/>
      <c r="C15" s="41"/>
      <c r="D15" s="144"/>
      <c r="E15" s="71"/>
      <c r="F15" s="41"/>
      <c r="G15" s="145"/>
      <c r="H15" s="126"/>
    </row>
    <row r="16" spans="1:8" ht="15.75" customHeight="1" x14ac:dyDescent="0.3">
      <c r="A16" s="146" t="s">
        <v>15</v>
      </c>
      <c r="B16" s="242" t="s">
        <v>187</v>
      </c>
      <c r="C16" s="144"/>
      <c r="D16" s="144"/>
      <c r="E16" s="242"/>
      <c r="F16" s="155"/>
      <c r="G16" s="145"/>
      <c r="H16" s="126"/>
    </row>
    <row r="17" spans="1:8" ht="15.75" customHeight="1" x14ac:dyDescent="0.3">
      <c r="A17" s="159" t="s">
        <v>166</v>
      </c>
      <c r="B17" s="147">
        <v>2012000000</v>
      </c>
      <c r="C17" s="148">
        <v>1749000000</v>
      </c>
      <c r="D17" s="138">
        <f t="shared" ref="D17:D22" si="0">IF(C17=0,0,IF(ABS((B17-C17)/C17)&gt;0.995,0,(B17-C17)/C17))</f>
        <v>0.15037164093767869</v>
      </c>
      <c r="E17" s="147">
        <v>7582000000</v>
      </c>
      <c r="F17" s="148">
        <v>7451000000</v>
      </c>
      <c r="G17" s="139">
        <f t="shared" ref="G17:G22" si="1">IF(F17=0,0,IF(ABS((E17-F17)/F17)&gt;0.995,0,(E17-F17)/F17))</f>
        <v>1.7581532680177158E-2</v>
      </c>
      <c r="H17" s="126"/>
    </row>
    <row r="18" spans="1:8" ht="15.75" customHeight="1" x14ac:dyDescent="0.3">
      <c r="A18" s="160" t="s">
        <v>21</v>
      </c>
      <c r="B18" s="22">
        <v>738000000</v>
      </c>
      <c r="C18" s="23">
        <v>726000000</v>
      </c>
      <c r="D18" s="138">
        <f t="shared" si="0"/>
        <v>1.6528925619834711E-2</v>
      </c>
      <c r="E18" s="22">
        <v>2914000000</v>
      </c>
      <c r="F18" s="23">
        <v>2880000000</v>
      </c>
      <c r="G18" s="139">
        <f t="shared" si="1"/>
        <v>1.1805555555555555E-2</v>
      </c>
      <c r="H18" s="126"/>
    </row>
    <row r="19" spans="1:8" ht="15.75" customHeight="1" x14ac:dyDescent="0.3">
      <c r="A19" s="157" t="s">
        <v>22</v>
      </c>
      <c r="B19" s="25">
        <f>SUM(B17:B18)</f>
        <v>2750000000</v>
      </c>
      <c r="C19" s="26">
        <f>SUM(C17:C18)</f>
        <v>2475000000</v>
      </c>
      <c r="D19" s="138">
        <f t="shared" si="0"/>
        <v>0.1111111111111111</v>
      </c>
      <c r="E19" s="25">
        <v>10496000000</v>
      </c>
      <c r="F19" s="26">
        <v>10331000000</v>
      </c>
      <c r="G19" s="139">
        <f t="shared" si="1"/>
        <v>1.5971348368986546E-2</v>
      </c>
      <c r="H19" s="126"/>
    </row>
    <row r="20" spans="1:8" ht="15.75" customHeight="1" x14ac:dyDescent="0.3">
      <c r="A20" s="134" t="s">
        <v>167</v>
      </c>
      <c r="B20" s="121">
        <v>366000000</v>
      </c>
      <c r="C20" s="18">
        <v>686000000</v>
      </c>
      <c r="D20" s="138">
        <f t="shared" si="0"/>
        <v>-0.46647230320699706</v>
      </c>
      <c r="E20" s="121">
        <v>1822000000</v>
      </c>
      <c r="F20" s="18">
        <v>2681000000</v>
      </c>
      <c r="G20" s="139">
        <f t="shared" si="1"/>
        <v>-0.32040283476314807</v>
      </c>
      <c r="H20" s="126"/>
    </row>
    <row r="21" spans="1:8" ht="15.75" customHeight="1" x14ac:dyDescent="0.3">
      <c r="A21" s="161" t="s">
        <v>25</v>
      </c>
      <c r="B21" s="22">
        <v>0</v>
      </c>
      <c r="C21" s="23">
        <v>0</v>
      </c>
      <c r="D21" s="138">
        <f t="shared" si="0"/>
        <v>0</v>
      </c>
      <c r="E21" s="22">
        <v>0</v>
      </c>
      <c r="F21" s="23">
        <v>0</v>
      </c>
      <c r="G21" s="139">
        <f t="shared" si="1"/>
        <v>0</v>
      </c>
      <c r="H21" s="126"/>
    </row>
    <row r="22" spans="1:8" ht="15.75" customHeight="1" x14ac:dyDescent="0.3">
      <c r="A22" s="149" t="s">
        <v>168</v>
      </c>
      <c r="B22" s="28">
        <v>366000000</v>
      </c>
      <c r="C22" s="29">
        <v>686000000</v>
      </c>
      <c r="D22" s="138">
        <f t="shared" si="0"/>
        <v>-0.46647230320699706</v>
      </c>
      <c r="E22" s="28">
        <v>1822000000</v>
      </c>
      <c r="F22" s="29">
        <v>2681000000</v>
      </c>
      <c r="G22" s="139">
        <f t="shared" si="1"/>
        <v>-0.32040283476314807</v>
      </c>
      <c r="H22" s="126"/>
    </row>
    <row r="23" spans="1:8" ht="15.75" customHeight="1" x14ac:dyDescent="0.3">
      <c r="A23" s="143"/>
      <c r="B23" s="98"/>
      <c r="C23" s="98"/>
      <c r="D23" s="144"/>
      <c r="E23" s="98"/>
      <c r="F23" s="98"/>
      <c r="G23" s="145"/>
      <c r="H23" s="126"/>
    </row>
    <row r="24" spans="1:8" ht="15.75" customHeight="1" x14ac:dyDescent="0.3">
      <c r="A24" s="162" t="s">
        <v>169</v>
      </c>
      <c r="B24" s="163">
        <f>ROUND(B20/B14,3)</f>
        <v>0.11700000000000001</v>
      </c>
      <c r="C24" s="164">
        <f>ROUND(C20/C14,3)</f>
        <v>0.217</v>
      </c>
      <c r="D24" s="165">
        <f>+(B24-C24)*10000</f>
        <v>-999.99999999999989</v>
      </c>
      <c r="E24" s="163">
        <f>ROUND(E20/E14,3)</f>
        <v>0.14799999999999999</v>
      </c>
      <c r="F24" s="164">
        <f>ROUND(F20/F14,3)</f>
        <v>0.20599999999999999</v>
      </c>
      <c r="G24" s="166">
        <f>(E24-F24)*10000</f>
        <v>-580</v>
      </c>
      <c r="H24" s="126"/>
    </row>
    <row r="25" spans="1:8" ht="15.75" customHeight="1" x14ac:dyDescent="0.3">
      <c r="A25" s="313"/>
      <c r="B25" s="313"/>
      <c r="C25" s="313"/>
      <c r="D25" s="314"/>
      <c r="E25" s="313"/>
      <c r="F25" s="313"/>
      <c r="G25" s="313"/>
      <c r="H25" s="126"/>
    </row>
    <row r="26" spans="1:8" ht="15.75" customHeight="1" x14ac:dyDescent="0.3">
      <c r="A26" s="317" t="s">
        <v>140</v>
      </c>
      <c r="B26" s="318"/>
      <c r="C26" s="318"/>
      <c r="D26" s="318"/>
      <c r="E26" s="318"/>
      <c r="F26" s="318"/>
      <c r="G26" s="319"/>
      <c r="H26" s="126"/>
    </row>
    <row r="27" spans="1:8" ht="15.75" customHeight="1" x14ac:dyDescent="0.3">
      <c r="A27" s="127" t="s">
        <v>141</v>
      </c>
      <c r="B27" s="320"/>
      <c r="C27" s="320"/>
      <c r="D27" s="83"/>
      <c r="E27" s="41"/>
      <c r="F27" s="41"/>
      <c r="G27" s="156"/>
      <c r="H27" s="126"/>
    </row>
    <row r="28" spans="1:8" ht="15.75" customHeight="1" x14ac:dyDescent="0.3">
      <c r="A28" s="129" t="s">
        <v>4</v>
      </c>
      <c r="B28" s="144"/>
      <c r="C28" s="144"/>
      <c r="D28" s="144"/>
      <c r="E28" s="321" t="s">
        <v>142</v>
      </c>
      <c r="F28" s="321"/>
      <c r="G28" s="131" t="s">
        <v>6</v>
      </c>
      <c r="H28" s="126"/>
    </row>
    <row r="29" spans="1:8" ht="15.75" customHeight="1" x14ac:dyDescent="0.3">
      <c r="A29" s="132"/>
      <c r="B29" s="153"/>
      <c r="C29" s="153"/>
      <c r="D29" s="153"/>
      <c r="E29" s="76" t="s">
        <v>8</v>
      </c>
      <c r="F29" s="74" t="s">
        <v>9</v>
      </c>
      <c r="G29" s="133" t="s">
        <v>10</v>
      </c>
      <c r="H29" s="126"/>
    </row>
    <row r="30" spans="1:8" ht="15.75" hidden="1" customHeight="1" x14ac:dyDescent="0.3">
      <c r="A30" s="134" t="s">
        <v>188</v>
      </c>
      <c r="B30" s="126"/>
      <c r="C30" s="126"/>
      <c r="D30" s="126"/>
      <c r="E30" s="71"/>
      <c r="F30" s="41"/>
      <c r="G30" s="128"/>
      <c r="H30" s="126"/>
    </row>
    <row r="31" spans="1:8" ht="15.75" hidden="1" customHeight="1" x14ac:dyDescent="0.3">
      <c r="A31" s="243" t="s">
        <v>189</v>
      </c>
      <c r="B31" s="144"/>
      <c r="C31" s="144"/>
      <c r="D31" s="144"/>
      <c r="E31" s="189">
        <v>16505000</v>
      </c>
      <c r="F31" s="190">
        <v>19496000</v>
      </c>
      <c r="G31" s="139">
        <f>IF(F31=0,0,IF(ABS((E31-F31)/F31)&gt;0.995,0,(E31-F31)/F31))</f>
        <v>-0.1534160853508412</v>
      </c>
      <c r="H31" s="126"/>
    </row>
    <row r="32" spans="1:8" ht="15.75" hidden="1" customHeight="1" x14ac:dyDescent="0.3">
      <c r="A32" s="244" t="s">
        <v>190</v>
      </c>
      <c r="B32" s="144"/>
      <c r="C32" s="144"/>
      <c r="D32" s="144"/>
      <c r="E32" s="77">
        <v>656000</v>
      </c>
      <c r="F32" s="78">
        <v>926000</v>
      </c>
      <c r="G32" s="139">
        <f>IF(F32=0,0,IF(ABS((E32-F32)/F32)&gt;0.995,0,(E32-F32)/F32))</f>
        <v>-0.29157667386609071</v>
      </c>
      <c r="H32" s="126"/>
    </row>
    <row r="33" spans="1:8" ht="15.75" hidden="1" customHeight="1" x14ac:dyDescent="0.3">
      <c r="A33" s="187" t="s">
        <v>191</v>
      </c>
      <c r="B33" s="99"/>
      <c r="C33" s="99"/>
      <c r="D33" s="99"/>
      <c r="E33" s="79">
        <v>17161000</v>
      </c>
      <c r="F33" s="80">
        <v>20422000</v>
      </c>
      <c r="G33" s="139">
        <f>IF(F33=0,0,IF(ABS((E33-F33)/F33)&gt;0.995,0,(E33-F33)/F33))</f>
        <v>-0.15968073646067965</v>
      </c>
      <c r="H33" s="126"/>
    </row>
    <row r="34" spans="1:8" ht="15.75" hidden="1" customHeight="1" x14ac:dyDescent="0.3">
      <c r="A34" s="134"/>
      <c r="B34" s="71"/>
      <c r="C34" s="41"/>
      <c r="D34" s="75"/>
      <c r="E34" s="71"/>
      <c r="F34" s="41"/>
      <c r="G34" s="145"/>
      <c r="H34" s="126"/>
    </row>
    <row r="35" spans="1:8" ht="15.75" customHeight="1" x14ac:dyDescent="0.3">
      <c r="A35" s="247" t="s">
        <v>143</v>
      </c>
      <c r="B35" s="107"/>
      <c r="C35" s="108"/>
      <c r="D35" s="109"/>
      <c r="E35" s="107"/>
      <c r="F35" s="108"/>
      <c r="G35" s="248"/>
      <c r="H35" s="126"/>
    </row>
    <row r="36" spans="1:8" ht="15.75" customHeight="1" x14ac:dyDescent="0.3">
      <c r="A36" s="249" t="s">
        <v>146</v>
      </c>
      <c r="B36" s="110"/>
      <c r="C36" s="111"/>
      <c r="D36" s="112"/>
      <c r="E36" s="101">
        <v>14100000</v>
      </c>
      <c r="F36" s="102">
        <v>14119000</v>
      </c>
      <c r="G36" s="250">
        <f>IF(F36=0,0,IF(ABS((E36-F36)/F36)&gt;0.995,0,(E36-F36)/F36))</f>
        <v>-1.3457043699978753E-3</v>
      </c>
      <c r="H36" s="126"/>
    </row>
    <row r="37" spans="1:8" ht="15.75" customHeight="1" x14ac:dyDescent="0.3">
      <c r="A37" s="340" t="s">
        <v>201</v>
      </c>
      <c r="B37" s="341"/>
      <c r="C37" s="341"/>
      <c r="D37" s="341"/>
      <c r="E37" s="251">
        <v>4951000</v>
      </c>
      <c r="F37" s="252">
        <v>3887000</v>
      </c>
      <c r="G37" s="253">
        <f>IF(F37=0,0,IF(ABS((E37-F37)/F37)&gt;0.995,0,(E37-F37)/F37))</f>
        <v>0.27373295600720349</v>
      </c>
      <c r="H37" s="126"/>
    </row>
    <row r="38" spans="1:8" ht="15.75" customHeight="1" x14ac:dyDescent="0.3">
      <c r="A38" s="254"/>
      <c r="B38" s="226"/>
      <c r="C38" s="255"/>
      <c r="D38" s="256"/>
      <c r="E38" s="226"/>
      <c r="F38" s="255"/>
      <c r="G38" s="257"/>
      <c r="H38" s="126"/>
    </row>
    <row r="39" spans="1:8" ht="15.75" customHeight="1" x14ac:dyDescent="0.3">
      <c r="A39" s="258" t="s">
        <v>147</v>
      </c>
      <c r="B39" s="259"/>
      <c r="C39" s="260"/>
      <c r="D39" s="261"/>
      <c r="E39" s="259"/>
      <c r="F39" s="260"/>
      <c r="G39" s="248"/>
      <c r="H39" s="126"/>
    </row>
    <row r="40" spans="1:8" ht="15.75" customHeight="1" x14ac:dyDescent="0.3">
      <c r="A40" s="262" t="s">
        <v>202</v>
      </c>
      <c r="B40" s="227"/>
      <c r="C40" s="228"/>
      <c r="D40" s="256"/>
      <c r="E40" s="263">
        <v>2862000</v>
      </c>
      <c r="F40" s="264">
        <v>3329000</v>
      </c>
      <c r="G40" s="250">
        <f>IF(F40=0,0,IF(ABS((E40-F40)/F40)&gt;0.995,0,(E40-F40)/F40))</f>
        <v>-0.14028236707720035</v>
      </c>
      <c r="H40" s="126"/>
    </row>
    <row r="41" spans="1:8" ht="15.75" customHeight="1" x14ac:dyDescent="0.3">
      <c r="A41" s="265" t="s">
        <v>203</v>
      </c>
      <c r="B41" s="107"/>
      <c r="C41" s="108"/>
      <c r="D41" s="109"/>
      <c r="E41" s="103">
        <v>3231000</v>
      </c>
      <c r="F41" s="104">
        <v>3794000</v>
      </c>
      <c r="G41" s="253">
        <f>IF(F41=0,0,IF(ABS((E41-F41)/F41)&gt;0.995,0,(E41-F41)/F41))</f>
        <v>-0.14839219820769636</v>
      </c>
      <c r="H41" s="126"/>
    </row>
    <row r="42" spans="1:8" ht="15.75" customHeight="1" x14ac:dyDescent="0.3">
      <c r="A42" s="266" t="s">
        <v>204</v>
      </c>
      <c r="B42" s="113"/>
      <c r="C42" s="114"/>
      <c r="D42" s="115"/>
      <c r="E42" s="105">
        <v>6093000</v>
      </c>
      <c r="F42" s="106">
        <v>7123000</v>
      </c>
      <c r="G42" s="267">
        <f>IF(F42=0,0,IF(ABS((E42-F42)/F42)&gt;0.995,0,(E42-F42)/F42))</f>
        <v>-0.14460199354204689</v>
      </c>
      <c r="H42" s="126"/>
    </row>
    <row r="43" spans="1:8" ht="15.75" customHeight="1" x14ac:dyDescent="0.3">
      <c r="A43" s="231"/>
      <c r="B43" s="95"/>
      <c r="C43" s="95"/>
      <c r="D43" s="95"/>
      <c r="E43" s="98"/>
      <c r="F43" s="98"/>
      <c r="G43" s="245"/>
      <c r="H43" s="126"/>
    </row>
    <row r="44" spans="1:8" ht="15.75" customHeight="1" x14ac:dyDescent="0.3">
      <c r="A44" s="129"/>
      <c r="B44" s="321" t="s">
        <v>5</v>
      </c>
      <c r="C44" s="321"/>
      <c r="D44" s="130" t="s">
        <v>6</v>
      </c>
      <c r="E44" s="321" t="s">
        <v>7</v>
      </c>
      <c r="F44" s="321"/>
      <c r="G44" s="131" t="s">
        <v>6</v>
      </c>
      <c r="H44" s="126"/>
    </row>
    <row r="45" spans="1:8" ht="15.75" customHeight="1" x14ac:dyDescent="0.3">
      <c r="A45" s="132"/>
      <c r="B45" s="5" t="s">
        <v>8</v>
      </c>
      <c r="C45" s="74" t="s">
        <v>9</v>
      </c>
      <c r="D45" s="3" t="s">
        <v>10</v>
      </c>
      <c r="E45" s="5" t="s">
        <v>8</v>
      </c>
      <c r="F45" s="74" t="s">
        <v>9</v>
      </c>
      <c r="G45" s="133" t="s">
        <v>10</v>
      </c>
      <c r="H45" s="126"/>
    </row>
    <row r="46" spans="1:8" ht="15.75" hidden="1" customHeight="1" x14ac:dyDescent="0.3">
      <c r="A46" s="134" t="s">
        <v>192</v>
      </c>
      <c r="B46" s="71"/>
      <c r="C46" s="41"/>
      <c r="D46" s="75"/>
      <c r="E46" s="71"/>
      <c r="F46" s="41"/>
      <c r="G46" s="128"/>
      <c r="H46" s="126"/>
    </row>
    <row r="47" spans="1:8" ht="15.75" hidden="1" customHeight="1" x14ac:dyDescent="0.3">
      <c r="A47" s="243" t="s">
        <v>193</v>
      </c>
      <c r="B47" s="189">
        <v>-617000</v>
      </c>
      <c r="C47" s="190">
        <v>-946000</v>
      </c>
      <c r="D47" s="141">
        <f>IF(C47=0,0,IF(ABS((B47-C47)/ABS(C47))&gt;0.995,0,(B47-C47)/ABS(C47)))</f>
        <v>0.34778012684989429</v>
      </c>
      <c r="E47" s="189">
        <v>-2992000</v>
      </c>
      <c r="F47" s="190">
        <v>-3430000</v>
      </c>
      <c r="G47" s="230">
        <f>IF(F47=0,0,IF(ABS((E47-F47)/ABS(F47))&gt;0.995,0,(E47-F47)/ABS(F47)))</f>
        <v>0.12769679300291545</v>
      </c>
      <c r="H47" s="126"/>
    </row>
    <row r="48" spans="1:8" ht="15.75" hidden="1" customHeight="1" x14ac:dyDescent="0.3">
      <c r="A48" s="244" t="s">
        <v>190</v>
      </c>
      <c r="B48" s="77">
        <v>-27000</v>
      </c>
      <c r="C48" s="78">
        <v>-219000</v>
      </c>
      <c r="D48" s="141">
        <f>IF(C48=0,0,IF(ABS((B48-C48)/ABS(C48))&gt;0.995,0,(B48-C48)/ABS(C48)))</f>
        <v>0.87671232876712324</v>
      </c>
      <c r="E48" s="77">
        <v>-270000</v>
      </c>
      <c r="F48" s="78">
        <v>-665000</v>
      </c>
      <c r="G48" s="230">
        <f>IF(F48=0,0,IF(ABS((E48-F48)/ABS(F48))&gt;0.995,0,(E48-F48)/ABS(F48)))</f>
        <v>0.59398496240601506</v>
      </c>
      <c r="H48" s="126"/>
    </row>
    <row r="49" spans="1:8" ht="15.75" hidden="1" customHeight="1" x14ac:dyDescent="0.3">
      <c r="A49" s="187" t="s">
        <v>194</v>
      </c>
      <c r="B49" s="79">
        <v>-644000</v>
      </c>
      <c r="C49" s="80">
        <v>-1165000</v>
      </c>
      <c r="D49" s="141">
        <f>IF(C49=0,0,IF(ABS((B49-C49)/ABS(C49))&gt;0.995,0,(B49-C49)/ABS(C49)))</f>
        <v>0.44721030042918453</v>
      </c>
      <c r="E49" s="79">
        <v>-3262000</v>
      </c>
      <c r="F49" s="80">
        <v>-4095000</v>
      </c>
      <c r="G49" s="230">
        <f>IF(F49=0,0,IF(ABS((E49-F49)/ABS(F49))&gt;0.995,0,(E49-F49)/ABS(F49)))</f>
        <v>0.20341880341880342</v>
      </c>
      <c r="H49" s="126"/>
    </row>
    <row r="50" spans="1:8" ht="15.75" hidden="1" customHeight="1" x14ac:dyDescent="0.3">
      <c r="A50" s="134"/>
      <c r="B50" s="71"/>
      <c r="C50" s="41"/>
      <c r="D50" s="144"/>
      <c r="E50" s="71"/>
      <c r="F50" s="41"/>
      <c r="G50" s="145"/>
      <c r="H50" s="126"/>
    </row>
    <row r="51" spans="1:8" ht="15.75" customHeight="1" x14ac:dyDescent="0.3">
      <c r="A51" s="146" t="s">
        <v>151</v>
      </c>
      <c r="B51" s="144"/>
      <c r="C51" s="144"/>
      <c r="D51" s="144"/>
      <c r="E51" s="144"/>
      <c r="F51" s="144"/>
      <c r="G51" s="145"/>
      <c r="H51" s="126"/>
    </row>
    <row r="52" spans="1:8" ht="15.75" customHeight="1" x14ac:dyDescent="0.3">
      <c r="A52" s="159" t="s">
        <v>205</v>
      </c>
      <c r="B52" s="189">
        <v>-2000</v>
      </c>
      <c r="C52" s="190">
        <v>-182000</v>
      </c>
      <c r="D52" s="268">
        <f>IF(C52=0,0,IF(ABS((B52-C52)/ABS(C52))&gt;0.995,0,(B52-C52)/ABS(C52)))</f>
        <v>0.98901098901098905</v>
      </c>
      <c r="E52" s="189">
        <v>-19000</v>
      </c>
      <c r="F52" s="190">
        <v>-290000</v>
      </c>
      <c r="G52" s="230">
        <f>IF(F52=0,0,IF(ABS((E52-F52)/ABS(F52))&gt;0.995,0,(E52-F52)/ABS(F52)))</f>
        <v>0.93448275862068964</v>
      </c>
      <c r="H52" s="126"/>
    </row>
    <row r="53" spans="1:8" ht="15.75" customHeight="1" x14ac:dyDescent="0.3">
      <c r="A53" s="269" t="s">
        <v>206</v>
      </c>
      <c r="B53" s="270">
        <v>273000</v>
      </c>
      <c r="C53" s="271">
        <v>191000</v>
      </c>
      <c r="D53" s="272">
        <f>IF(C53=0,0,IF(ABS((B53-C53)/C53)&gt;0.995,0,(B53-C53)/C53))</f>
        <v>0.4293193717277487</v>
      </c>
      <c r="E53" s="270">
        <v>1064000</v>
      </c>
      <c r="F53" s="271">
        <v>1124000</v>
      </c>
      <c r="G53" s="273">
        <f>IF(F53=0,0,IF(ABS((E53-F53)/F53)&gt;0.995,0,(E53-F53)/F53))</f>
        <v>-5.3380782918149468E-2</v>
      </c>
      <c r="H53" s="126"/>
    </row>
    <row r="54" spans="1:8" ht="16.75" customHeight="1" x14ac:dyDescent="0.25">
      <c r="A54" s="338" t="s">
        <v>284</v>
      </c>
      <c r="B54" s="339"/>
      <c r="C54" s="339"/>
      <c r="D54" s="339"/>
      <c r="E54" s="339"/>
      <c r="F54" s="339"/>
      <c r="G54" s="339"/>
    </row>
    <row r="55" spans="1:8" ht="22.5" customHeight="1" x14ac:dyDescent="0.25"/>
    <row r="56" spans="1:8" ht="22.5" customHeight="1" x14ac:dyDescent="0.25"/>
    <row r="57" spans="1:8" ht="22.5" customHeight="1" x14ac:dyDescent="0.25"/>
  </sheetData>
  <mergeCells count="13">
    <mergeCell ref="A54:G54"/>
    <mergeCell ref="A26:G26"/>
    <mergeCell ref="B27:C27"/>
    <mergeCell ref="E28:F28"/>
    <mergeCell ref="A37:D37"/>
    <mergeCell ref="B44:C44"/>
    <mergeCell ref="E44:F44"/>
    <mergeCell ref="A1:F1"/>
    <mergeCell ref="A3:G3"/>
    <mergeCell ref="B6:C6"/>
    <mergeCell ref="B7:C7"/>
    <mergeCell ref="A5:G5"/>
    <mergeCell ref="E7:F7"/>
  </mergeCells>
  <printOptions horizontalCentered="1"/>
  <pageMargins left="0.75" right="0.75" top="0.5" bottom="0.5" header="0.5" footer="0.5"/>
  <pageSetup scale="85"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1"/>
  <sheetViews>
    <sheetView showRuler="0" zoomScaleNormal="100" workbookViewId="0">
      <selection sqref="A1:F1"/>
    </sheetView>
  </sheetViews>
  <sheetFormatPr defaultColWidth="13.7265625" defaultRowHeight="12.5" x14ac:dyDescent="0.25"/>
  <cols>
    <col min="1" max="1" width="43.7265625" customWidth="1"/>
    <col min="2" max="7" width="9.7265625" customWidth="1"/>
  </cols>
  <sheetData>
    <row r="1" spans="1:8" ht="15" customHeight="1" x14ac:dyDescent="0.3">
      <c r="A1" s="334" t="s">
        <v>160</v>
      </c>
      <c r="B1" s="316"/>
      <c r="C1" s="316"/>
      <c r="D1" s="316"/>
      <c r="E1" s="316"/>
      <c r="F1" s="316"/>
    </row>
    <row r="2" spans="1:8" ht="15" customHeight="1" x14ac:dyDescent="0.25"/>
    <row r="3" spans="1:8" ht="25.9" customHeight="1" x14ac:dyDescent="0.3">
      <c r="A3" s="335" t="s">
        <v>207</v>
      </c>
      <c r="B3" s="316"/>
      <c r="C3" s="316"/>
      <c r="D3" s="316"/>
      <c r="E3" s="316"/>
      <c r="F3" s="316"/>
      <c r="G3" s="316"/>
    </row>
    <row r="4" spans="1:8" ht="15" customHeight="1" x14ac:dyDescent="0.25"/>
    <row r="5" spans="1:8" ht="15" customHeight="1" x14ac:dyDescent="0.3">
      <c r="A5" s="317" t="s">
        <v>208</v>
      </c>
      <c r="B5" s="318"/>
      <c r="C5" s="318"/>
      <c r="D5" s="318"/>
      <c r="E5" s="318"/>
      <c r="F5" s="318"/>
      <c r="G5" s="319"/>
      <c r="H5" s="126"/>
    </row>
    <row r="6" spans="1:8" ht="15.75" customHeight="1" x14ac:dyDescent="0.3">
      <c r="A6" s="127" t="s">
        <v>39</v>
      </c>
      <c r="B6" s="320"/>
      <c r="C6" s="320"/>
      <c r="D6" s="83"/>
      <c r="E6" s="41"/>
      <c r="F6" s="41"/>
      <c r="G6" s="156"/>
      <c r="H6" s="126"/>
    </row>
    <row r="7" spans="1:8" ht="15.75" customHeight="1" x14ac:dyDescent="0.3">
      <c r="A7" s="129" t="s">
        <v>4</v>
      </c>
      <c r="B7" s="321" t="s">
        <v>5</v>
      </c>
      <c r="C7" s="321"/>
      <c r="D7" s="130" t="s">
        <v>6</v>
      </c>
      <c r="E7" s="321" t="s">
        <v>7</v>
      </c>
      <c r="F7" s="321"/>
      <c r="G7" s="131" t="s">
        <v>6</v>
      </c>
      <c r="H7" s="126"/>
    </row>
    <row r="8" spans="1:8" ht="15.75" customHeight="1" x14ac:dyDescent="0.3">
      <c r="A8" s="132"/>
      <c r="B8" s="5" t="s">
        <v>8</v>
      </c>
      <c r="C8" s="74" t="s">
        <v>9</v>
      </c>
      <c r="D8" s="3" t="s">
        <v>10</v>
      </c>
      <c r="E8" s="5" t="s">
        <v>8</v>
      </c>
      <c r="F8" s="74" t="s">
        <v>9</v>
      </c>
      <c r="G8" s="133" t="s">
        <v>10</v>
      </c>
      <c r="H8" s="126"/>
    </row>
    <row r="9" spans="1:8" ht="15.75" customHeight="1" x14ac:dyDescent="0.3">
      <c r="A9" s="134" t="s">
        <v>11</v>
      </c>
      <c r="B9" s="61"/>
      <c r="C9" s="39"/>
      <c r="D9" s="83"/>
      <c r="E9" s="61"/>
      <c r="F9" s="39"/>
      <c r="G9" s="128"/>
      <c r="H9" s="126"/>
    </row>
    <row r="10" spans="1:8" ht="15.75" customHeight="1" x14ac:dyDescent="0.3">
      <c r="A10" s="185" t="s">
        <v>209</v>
      </c>
      <c r="B10" s="136">
        <v>4006000000</v>
      </c>
      <c r="C10" s="137">
        <v>3925000000</v>
      </c>
      <c r="D10" s="138">
        <f>IF(C10=0,0,IF(ABS((B10-C10)/C10)&gt;0.995,0,((B10-C10)/C10)))</f>
        <v>2.0636942675159236E-2</v>
      </c>
      <c r="E10" s="136">
        <v>15788000000</v>
      </c>
      <c r="F10" s="137">
        <v>15430000000</v>
      </c>
      <c r="G10" s="139">
        <f>IF(F10=0,0,IF(ABS((E10-F10)/F10)&gt;0.995,0,((E10-F10)/F10)))</f>
        <v>2.3201555411535967E-2</v>
      </c>
      <c r="H10" s="126"/>
    </row>
    <row r="11" spans="1:8" ht="15.75" customHeight="1" x14ac:dyDescent="0.3">
      <c r="A11" s="185" t="s">
        <v>199</v>
      </c>
      <c r="B11" s="147">
        <v>1956000000</v>
      </c>
      <c r="C11" s="148">
        <v>2207000000</v>
      </c>
      <c r="D11" s="138">
        <f>IF(C11=0,0,IF(ABS((B11-C11)/C11)&gt;0.995,0,((B11-C11)/C11)))</f>
        <v>-0.1137290439510648</v>
      </c>
      <c r="E11" s="147">
        <v>8183000000</v>
      </c>
      <c r="F11" s="148">
        <v>9180000000</v>
      </c>
      <c r="G11" s="139">
        <f>IF(F11=0,0,IF(ABS((E11-F11)/F11)&gt;0.995,0,((E11-F11)/F11)))</f>
        <v>-0.10860566448801742</v>
      </c>
      <c r="H11" s="126"/>
    </row>
    <row r="12" spans="1:8" ht="15.75" customHeight="1" x14ac:dyDescent="0.3">
      <c r="A12" s="186" t="s">
        <v>200</v>
      </c>
      <c r="B12" s="22">
        <v>357000000</v>
      </c>
      <c r="C12" s="23">
        <v>454000000</v>
      </c>
      <c r="D12" s="138">
        <f>IF(C12=0,0,IF(ABS((B12-C12)/C12)&gt;0.995,0,((B12-C12)/C12)))</f>
        <v>-0.21365638766519823</v>
      </c>
      <c r="E12" s="22">
        <v>1387000000</v>
      </c>
      <c r="F12" s="23">
        <v>1557000000</v>
      </c>
      <c r="G12" s="139">
        <f>IF(F12=0,0,IF(ABS((E12-F12)/F12)&gt;0.995,0,((E12-F12)/F12)))</f>
        <v>-0.10918432883750803</v>
      </c>
      <c r="H12" s="126"/>
    </row>
    <row r="13" spans="1:8" ht="15.75" customHeight="1" x14ac:dyDescent="0.3">
      <c r="A13" s="173" t="s">
        <v>14</v>
      </c>
      <c r="B13" s="25">
        <v>6319000000</v>
      </c>
      <c r="C13" s="26">
        <v>6586000000</v>
      </c>
      <c r="D13" s="138">
        <f>IF(C13=0,0,IF(ABS((B13-C13)/C13)&gt;0.995,0,((B13-C13)/C13)))</f>
        <v>-4.0540540540540543E-2</v>
      </c>
      <c r="E13" s="25">
        <v>25358000000</v>
      </c>
      <c r="F13" s="26">
        <v>26167000000</v>
      </c>
      <c r="G13" s="139">
        <f>IF(F13=0,0,IF(ABS((E13-F13)/F13)&gt;0.995,0,((E13-F13)/F13)))</f>
        <v>-3.0916803607597354E-2</v>
      </c>
      <c r="H13" s="126"/>
    </row>
    <row r="14" spans="1:8" ht="15.75" customHeight="1" x14ac:dyDescent="0.3">
      <c r="A14" s="134"/>
      <c r="B14" s="42"/>
      <c r="C14" s="83"/>
      <c r="D14" s="144"/>
      <c r="E14" s="58"/>
      <c r="F14" s="75"/>
      <c r="G14" s="145"/>
      <c r="H14" s="126"/>
    </row>
    <row r="15" spans="1:8" ht="15.75" customHeight="1" x14ac:dyDescent="0.3">
      <c r="A15" s="146" t="s">
        <v>15</v>
      </c>
      <c r="B15" s="188" t="s">
        <v>187</v>
      </c>
      <c r="C15" s="126" t="s">
        <v>187</v>
      </c>
      <c r="D15" s="144"/>
      <c r="E15" s="188"/>
      <c r="F15" s="126"/>
      <c r="G15" s="145"/>
      <c r="H15" s="126"/>
    </row>
    <row r="16" spans="1:8" ht="15.75" customHeight="1" x14ac:dyDescent="0.3">
      <c r="A16" s="159" t="s">
        <v>166</v>
      </c>
      <c r="B16" s="147">
        <v>3993000000</v>
      </c>
      <c r="C16" s="148">
        <v>4056000000</v>
      </c>
      <c r="D16" s="138">
        <f t="shared" ref="D16:D21" si="0">IF(C16=0,0,IF(ABS((B16-C16)/C16)&gt;0.995,0,((B16-C16)/C16)))</f>
        <v>-1.5532544378698224E-2</v>
      </c>
      <c r="E16" s="147">
        <v>15534000000</v>
      </c>
      <c r="F16" s="148">
        <v>16069000000</v>
      </c>
      <c r="G16" s="139">
        <f t="shared" ref="G16:G21" si="1">IF(F16=0,0,IF(ABS((E16-F16)/F16)&gt;0.995,0,((E16-F16)/F16)))</f>
        <v>-3.3293919970128823E-2</v>
      </c>
      <c r="H16" s="126"/>
    </row>
    <row r="17" spans="1:8" ht="15.75" customHeight="1" x14ac:dyDescent="0.3">
      <c r="A17" s="160" t="s">
        <v>21</v>
      </c>
      <c r="B17" s="22">
        <v>1320000000</v>
      </c>
      <c r="C17" s="23">
        <v>1247000000</v>
      </c>
      <c r="D17" s="138">
        <f t="shared" si="0"/>
        <v>5.8540497193263832E-2</v>
      </c>
      <c r="E17" s="22">
        <v>5226000000</v>
      </c>
      <c r="F17" s="23">
        <v>4934000000</v>
      </c>
      <c r="G17" s="139">
        <f t="shared" si="1"/>
        <v>5.9181191730847182E-2</v>
      </c>
      <c r="H17" s="126"/>
    </row>
    <row r="18" spans="1:8" ht="15.75" customHeight="1" x14ac:dyDescent="0.3">
      <c r="A18" s="173" t="s">
        <v>22</v>
      </c>
      <c r="B18" s="25">
        <f>SUM(B16:B17)</f>
        <v>5313000000</v>
      </c>
      <c r="C18" s="26">
        <f>SUM(C16:C17)</f>
        <v>5303000000</v>
      </c>
      <c r="D18" s="138">
        <f t="shared" si="0"/>
        <v>1.8857250612860645E-3</v>
      </c>
      <c r="E18" s="25">
        <v>20760000000</v>
      </c>
      <c r="F18" s="26">
        <v>21003000000</v>
      </c>
      <c r="G18" s="139">
        <f t="shared" si="1"/>
        <v>-1.1569775746321955E-2</v>
      </c>
      <c r="H18" s="126"/>
    </row>
    <row r="19" spans="1:8" ht="15.75" customHeight="1" x14ac:dyDescent="0.3">
      <c r="A19" s="134" t="s">
        <v>167</v>
      </c>
      <c r="B19" s="121">
        <v>1006000000</v>
      </c>
      <c r="C19" s="18">
        <v>1283000000</v>
      </c>
      <c r="D19" s="138">
        <f t="shared" si="0"/>
        <v>-0.21590023382696805</v>
      </c>
      <c r="E19" s="121">
        <v>4598000000</v>
      </c>
      <c r="F19" s="18">
        <v>5164000000</v>
      </c>
      <c r="G19" s="139">
        <f t="shared" si="1"/>
        <v>-0.10960495739736638</v>
      </c>
      <c r="H19" s="126"/>
    </row>
    <row r="20" spans="1:8" ht="15.75" customHeight="1" x14ac:dyDescent="0.3">
      <c r="A20" s="161" t="s">
        <v>25</v>
      </c>
      <c r="B20" s="22">
        <v>0</v>
      </c>
      <c r="C20" s="23">
        <v>0</v>
      </c>
      <c r="D20" s="138">
        <f t="shared" si="0"/>
        <v>0</v>
      </c>
      <c r="E20" s="22">
        <v>0</v>
      </c>
      <c r="F20" s="23">
        <v>0</v>
      </c>
      <c r="G20" s="139">
        <f t="shared" si="1"/>
        <v>0</v>
      </c>
      <c r="H20" s="126"/>
    </row>
    <row r="21" spans="1:8" ht="15.75" customHeight="1" x14ac:dyDescent="0.3">
      <c r="A21" s="149" t="s">
        <v>168</v>
      </c>
      <c r="B21" s="28">
        <v>1006000000</v>
      </c>
      <c r="C21" s="29">
        <v>1283000000</v>
      </c>
      <c r="D21" s="138">
        <f t="shared" si="0"/>
        <v>-0.21590023382696805</v>
      </c>
      <c r="E21" s="28">
        <v>4598000000</v>
      </c>
      <c r="F21" s="29">
        <v>5164000000</v>
      </c>
      <c r="G21" s="139">
        <f t="shared" si="1"/>
        <v>-0.10960495739736638</v>
      </c>
      <c r="H21" s="126"/>
    </row>
    <row r="22" spans="1:8" ht="15.75" customHeight="1" x14ac:dyDescent="0.3">
      <c r="A22" s="143"/>
      <c r="B22" s="43"/>
      <c r="C22" s="44"/>
      <c r="D22" s="144"/>
      <c r="E22" s="43"/>
      <c r="F22" s="44"/>
      <c r="G22" s="145"/>
      <c r="H22" s="126"/>
    </row>
    <row r="23" spans="1:8" ht="15.75" customHeight="1" x14ac:dyDescent="0.3">
      <c r="A23" s="162" t="s">
        <v>169</v>
      </c>
      <c r="B23" s="163">
        <f>ROUND(B19/B13,3)</f>
        <v>0.159</v>
      </c>
      <c r="C23" s="164">
        <f>ROUND(C19/C13,3)</f>
        <v>0.19500000000000001</v>
      </c>
      <c r="D23" s="165">
        <f>+(B23-C23)*10000</f>
        <v>-360.00000000000006</v>
      </c>
      <c r="E23" s="163">
        <f>ROUND(E19/E13,3)</f>
        <v>0.18099999999999999</v>
      </c>
      <c r="F23" s="164">
        <f>ROUND(F21/F13,3)</f>
        <v>0.19700000000000001</v>
      </c>
      <c r="G23" s="166">
        <f>+(E23-F23)*10000</f>
        <v>-160.00000000000014</v>
      </c>
      <c r="H23" s="126"/>
    </row>
    <row r="24" spans="1:8" ht="15" customHeight="1" x14ac:dyDescent="0.3">
      <c r="A24" s="126"/>
      <c r="B24" s="126"/>
      <c r="C24" s="126"/>
      <c r="D24" s="126"/>
      <c r="E24" s="126"/>
      <c r="F24" s="126"/>
      <c r="G24" s="126"/>
    </row>
    <row r="25" spans="1:8" ht="15" customHeight="1" x14ac:dyDescent="0.3">
      <c r="A25" s="334" t="s">
        <v>210</v>
      </c>
      <c r="B25" s="316"/>
      <c r="C25" s="316"/>
      <c r="D25" s="316"/>
      <c r="E25" s="316"/>
      <c r="F25" s="316"/>
    </row>
    <row r="26" spans="1:8" ht="15" customHeight="1" x14ac:dyDescent="0.25"/>
    <row r="27" spans="1:8" ht="63.75" customHeight="1" x14ac:dyDescent="0.3">
      <c r="A27" s="335" t="s">
        <v>211</v>
      </c>
      <c r="B27" s="316"/>
      <c r="C27" s="316"/>
      <c r="D27" s="316"/>
      <c r="E27" s="316"/>
      <c r="F27" s="316"/>
      <c r="G27" s="316"/>
    </row>
    <row r="28" spans="1:8" ht="15" customHeight="1" x14ac:dyDescent="0.25"/>
    <row r="29" spans="1:8" ht="15" customHeight="1" x14ac:dyDescent="0.3">
      <c r="A29" s="317" t="s">
        <v>212</v>
      </c>
      <c r="B29" s="318"/>
      <c r="C29" s="318"/>
      <c r="D29" s="318"/>
      <c r="E29" s="318"/>
      <c r="F29" s="318"/>
      <c r="G29" s="319"/>
      <c r="H29" s="126"/>
    </row>
    <row r="30" spans="1:8" ht="15.75" customHeight="1" x14ac:dyDescent="0.3">
      <c r="A30" s="127" t="s">
        <v>39</v>
      </c>
      <c r="B30" s="320"/>
      <c r="C30" s="320"/>
      <c r="D30" s="83"/>
      <c r="E30" s="41"/>
      <c r="F30" s="41"/>
      <c r="G30" s="156"/>
      <c r="H30" s="126"/>
    </row>
    <row r="31" spans="1:8" ht="15.75" customHeight="1" x14ac:dyDescent="0.3">
      <c r="A31" s="129" t="s">
        <v>4</v>
      </c>
      <c r="B31" s="321" t="s">
        <v>5</v>
      </c>
      <c r="C31" s="321"/>
      <c r="D31" s="130" t="s">
        <v>6</v>
      </c>
      <c r="E31" s="321" t="s">
        <v>7</v>
      </c>
      <c r="F31" s="321"/>
      <c r="G31" s="131" t="s">
        <v>6</v>
      </c>
      <c r="H31" s="126"/>
    </row>
    <row r="32" spans="1:8" ht="15.75" customHeight="1" x14ac:dyDescent="0.3">
      <c r="A32" s="132"/>
      <c r="B32" s="5" t="s">
        <v>8</v>
      </c>
      <c r="C32" s="74" t="s">
        <v>9</v>
      </c>
      <c r="D32" s="3" t="s">
        <v>10</v>
      </c>
      <c r="E32" s="5" t="s">
        <v>8</v>
      </c>
      <c r="F32" s="74" t="s">
        <v>9</v>
      </c>
      <c r="G32" s="133" t="s">
        <v>10</v>
      </c>
      <c r="H32" s="126"/>
    </row>
    <row r="33" spans="1:8" ht="15.75" customHeight="1" x14ac:dyDescent="0.3">
      <c r="A33" s="134" t="s">
        <v>11</v>
      </c>
      <c r="B33" s="61"/>
      <c r="C33" s="39"/>
      <c r="D33" s="83"/>
      <c r="E33" s="61"/>
      <c r="F33" s="39"/>
      <c r="G33" s="128"/>
      <c r="H33" s="126"/>
    </row>
    <row r="34" spans="1:8" ht="15.75" customHeight="1" x14ac:dyDescent="0.3">
      <c r="A34" s="185" t="s">
        <v>213</v>
      </c>
      <c r="B34" s="136">
        <v>1948000000</v>
      </c>
      <c r="C34" s="137">
        <v>1899000000</v>
      </c>
      <c r="D34" s="138">
        <f t="shared" ref="D34:D39" si="2">IF(C34=0,0,IF(ABS((B34-C34)/C34)&gt;0.995,0,((B34-C34)/C34)))</f>
        <v>2.5803054239073198E-2</v>
      </c>
      <c r="E34" s="136">
        <v>7732000000</v>
      </c>
      <c r="F34" s="137">
        <v>7444000000</v>
      </c>
      <c r="G34" s="139">
        <f t="shared" ref="G34:G39" si="3">IF(F34=0,0,IF(ABS((E34-F34)/F34)&gt;0.995,0,((E34-F34)/F34)))</f>
        <v>3.8688876947877482E-2</v>
      </c>
      <c r="H34" s="126"/>
    </row>
    <row r="35" spans="1:8" ht="15.75" customHeight="1" x14ac:dyDescent="0.3">
      <c r="A35" s="185" t="s">
        <v>209</v>
      </c>
      <c r="B35" s="147">
        <v>4006000000</v>
      </c>
      <c r="C35" s="148">
        <v>3925000000</v>
      </c>
      <c r="D35" s="138">
        <f t="shared" si="2"/>
        <v>2.0636942675159236E-2</v>
      </c>
      <c r="E35" s="147">
        <v>15788000000</v>
      </c>
      <c r="F35" s="148">
        <v>15430000000</v>
      </c>
      <c r="G35" s="139">
        <f t="shared" si="3"/>
        <v>2.3201555411535967E-2</v>
      </c>
      <c r="H35" s="126"/>
    </row>
    <row r="36" spans="1:8" ht="15.75" customHeight="1" x14ac:dyDescent="0.3">
      <c r="A36" s="185" t="s">
        <v>199</v>
      </c>
      <c r="B36" s="147">
        <v>1956000000</v>
      </c>
      <c r="C36" s="148">
        <v>2207000000</v>
      </c>
      <c r="D36" s="138">
        <f t="shared" si="2"/>
        <v>-0.1137290439510648</v>
      </c>
      <c r="E36" s="147">
        <v>8183000000</v>
      </c>
      <c r="F36" s="148">
        <v>9180000000</v>
      </c>
      <c r="G36" s="139">
        <f t="shared" si="3"/>
        <v>-0.10860566448801742</v>
      </c>
      <c r="H36" s="126"/>
    </row>
    <row r="37" spans="1:8" ht="15.75" customHeight="1" x14ac:dyDescent="0.3">
      <c r="A37" s="185" t="s">
        <v>200</v>
      </c>
      <c r="B37" s="147">
        <v>357000000</v>
      </c>
      <c r="C37" s="148">
        <v>454000000</v>
      </c>
      <c r="D37" s="138">
        <f t="shared" si="2"/>
        <v>-0.21365638766519823</v>
      </c>
      <c r="E37" s="147">
        <v>1387000000</v>
      </c>
      <c r="F37" s="148">
        <v>1557000000</v>
      </c>
      <c r="G37" s="139">
        <f t="shared" si="3"/>
        <v>-0.10918432883750803</v>
      </c>
      <c r="H37" s="126"/>
    </row>
    <row r="38" spans="1:8" ht="15.75" customHeight="1" x14ac:dyDescent="0.3">
      <c r="A38" s="186" t="s">
        <v>214</v>
      </c>
      <c r="B38" s="22">
        <v>925000000</v>
      </c>
      <c r="C38" s="23">
        <v>855000000</v>
      </c>
      <c r="D38" s="138">
        <f t="shared" si="2"/>
        <v>8.1871345029239762E-2</v>
      </c>
      <c r="E38" s="22">
        <v>2882000000</v>
      </c>
      <c r="F38" s="23">
        <v>2754000000</v>
      </c>
      <c r="G38" s="139">
        <f t="shared" si="3"/>
        <v>4.6477850399419027E-2</v>
      </c>
      <c r="H38" s="126"/>
    </row>
    <row r="39" spans="1:8" ht="15.75" customHeight="1" x14ac:dyDescent="0.3">
      <c r="A39" s="173" t="s">
        <v>14</v>
      </c>
      <c r="B39" s="25">
        <v>9192000000</v>
      </c>
      <c r="C39" s="26">
        <v>9340000000</v>
      </c>
      <c r="D39" s="138">
        <f t="shared" si="2"/>
        <v>-1.5845824411134905E-2</v>
      </c>
      <c r="E39" s="25">
        <v>35972000000</v>
      </c>
      <c r="F39" s="26">
        <v>36365000000</v>
      </c>
      <c r="G39" s="139">
        <f t="shared" si="3"/>
        <v>-1.0807094733947477E-2</v>
      </c>
      <c r="H39" s="126"/>
    </row>
    <row r="40" spans="1:8" ht="15.75" customHeight="1" x14ac:dyDescent="0.3">
      <c r="A40" s="134"/>
      <c r="B40" s="71" t="s">
        <v>187</v>
      </c>
      <c r="C40" s="41" t="s">
        <v>187</v>
      </c>
      <c r="D40" s="144"/>
      <c r="E40" s="71"/>
      <c r="F40" s="41"/>
      <c r="G40" s="145"/>
      <c r="H40" s="126"/>
    </row>
    <row r="41" spans="1:8" ht="15.75" customHeight="1" x14ac:dyDescent="0.3">
      <c r="A41" s="146" t="s">
        <v>15</v>
      </c>
      <c r="B41" s="242" t="s">
        <v>187</v>
      </c>
      <c r="C41" s="155" t="s">
        <v>187</v>
      </c>
      <c r="D41" s="144"/>
      <c r="E41" s="242"/>
      <c r="F41" s="155"/>
      <c r="G41" s="145"/>
      <c r="H41" s="126"/>
    </row>
    <row r="42" spans="1:8" ht="15.75" customHeight="1" x14ac:dyDescent="0.3">
      <c r="A42" s="159" t="s">
        <v>166</v>
      </c>
      <c r="B42" s="147">
        <v>6091000000</v>
      </c>
      <c r="C42" s="148">
        <v>5960000000</v>
      </c>
      <c r="D42" s="138">
        <f t="shared" ref="D42:D47" si="4">IF(C42=0,0,IF(ABS((B42-C42)/C42)&gt;0.995,0,((B42-C42)/C42)))</f>
        <v>2.1979865771812081E-2</v>
      </c>
      <c r="E42" s="147">
        <v>22713000000</v>
      </c>
      <c r="F42" s="148">
        <v>22714000000</v>
      </c>
      <c r="G42" s="139">
        <f t="shared" ref="G42:G47" si="5">IF(F42=0,0,IF(ABS((E42-F42)/F42)&gt;0.995,0,((E42-F42)/F42)))</f>
        <v>-4.4025711015232896E-5</v>
      </c>
      <c r="H42" s="126"/>
    </row>
    <row r="43" spans="1:8" ht="15.75" customHeight="1" x14ac:dyDescent="0.3">
      <c r="A43" s="160" t="s">
        <v>21</v>
      </c>
      <c r="B43" s="22">
        <v>1640000000</v>
      </c>
      <c r="C43" s="23">
        <v>1554000000</v>
      </c>
      <c r="D43" s="138">
        <f t="shared" si="4"/>
        <v>5.5341055341055344E-2</v>
      </c>
      <c r="E43" s="22">
        <v>6509000000</v>
      </c>
      <c r="F43" s="23">
        <v>6148000000</v>
      </c>
      <c r="G43" s="139">
        <f t="shared" si="5"/>
        <v>5.8718282368249837E-2</v>
      </c>
      <c r="H43" s="126"/>
    </row>
    <row r="44" spans="1:8" ht="15.75" customHeight="1" x14ac:dyDescent="0.3">
      <c r="A44" s="173" t="s">
        <v>22</v>
      </c>
      <c r="B44" s="25">
        <v>7731000000</v>
      </c>
      <c r="C44" s="26">
        <v>7514000000</v>
      </c>
      <c r="D44" s="138">
        <f t="shared" si="4"/>
        <v>2.8879425073196699E-2</v>
      </c>
      <c r="E44" s="25">
        <v>29222000000</v>
      </c>
      <c r="F44" s="26">
        <v>28862000000</v>
      </c>
      <c r="G44" s="139">
        <f t="shared" si="5"/>
        <v>1.2473148083985863E-2</v>
      </c>
      <c r="H44" s="126"/>
    </row>
    <row r="45" spans="1:8" ht="15.75" customHeight="1" x14ac:dyDescent="0.3">
      <c r="A45" s="134" t="s">
        <v>167</v>
      </c>
      <c r="B45" s="121">
        <v>1461000000</v>
      </c>
      <c r="C45" s="18">
        <v>1826000000</v>
      </c>
      <c r="D45" s="138">
        <f t="shared" si="4"/>
        <v>-0.19989047097480833</v>
      </c>
      <c r="E45" s="121">
        <v>6750000000</v>
      </c>
      <c r="F45" s="18">
        <v>7503000000</v>
      </c>
      <c r="G45" s="139">
        <f t="shared" si="5"/>
        <v>-0.10035985605757697</v>
      </c>
      <c r="H45" s="126"/>
    </row>
    <row r="46" spans="1:8" ht="15.75" customHeight="1" x14ac:dyDescent="0.3">
      <c r="A46" s="161" t="s">
        <v>25</v>
      </c>
      <c r="B46" s="22">
        <v>0</v>
      </c>
      <c r="C46" s="23">
        <v>0</v>
      </c>
      <c r="D46" s="138">
        <f t="shared" si="4"/>
        <v>0</v>
      </c>
      <c r="E46" s="22">
        <v>0</v>
      </c>
      <c r="F46" s="23">
        <v>0</v>
      </c>
      <c r="G46" s="139">
        <f t="shared" si="5"/>
        <v>0</v>
      </c>
      <c r="H46" s="126"/>
    </row>
    <row r="47" spans="1:8" ht="15.75" customHeight="1" x14ac:dyDescent="0.3">
      <c r="A47" s="149" t="s">
        <v>168</v>
      </c>
      <c r="B47" s="28">
        <v>1461000000</v>
      </c>
      <c r="C47" s="29">
        <v>1826000000</v>
      </c>
      <c r="D47" s="138">
        <f t="shared" si="4"/>
        <v>-0.19989047097480833</v>
      </c>
      <c r="E47" s="28">
        <v>6750000000</v>
      </c>
      <c r="F47" s="29">
        <v>7503000000</v>
      </c>
      <c r="G47" s="139">
        <f t="shared" si="5"/>
        <v>-0.10035985605757697</v>
      </c>
      <c r="H47" s="126"/>
    </row>
    <row r="48" spans="1:8" ht="15.75" customHeight="1" x14ac:dyDescent="0.3">
      <c r="A48" s="143"/>
      <c r="B48" s="116"/>
      <c r="C48" s="98"/>
      <c r="D48" s="144"/>
      <c r="E48" s="116"/>
      <c r="F48" s="98"/>
      <c r="G48" s="145"/>
      <c r="H48" s="126"/>
    </row>
    <row r="49" spans="1:8" ht="15.75" customHeight="1" x14ac:dyDescent="0.3">
      <c r="A49" s="162" t="s">
        <v>169</v>
      </c>
      <c r="B49" s="163">
        <f>ROUND(B45/B39,3)</f>
        <v>0.159</v>
      </c>
      <c r="C49" s="164">
        <f>ROUND(C45/C39,3)</f>
        <v>0.19600000000000001</v>
      </c>
      <c r="D49" s="165">
        <f>+(B49-C49)*10000</f>
        <v>-370.00000000000006</v>
      </c>
      <c r="E49" s="163">
        <f>ROUND(E45/E39,3)</f>
        <v>0.188</v>
      </c>
      <c r="F49" s="164">
        <f>ROUND(F45/F39,3)</f>
        <v>0.20599999999999999</v>
      </c>
      <c r="G49" s="166">
        <f>+(E49-F49)*10000</f>
        <v>-179.99999999999989</v>
      </c>
      <c r="H49" s="126"/>
    </row>
    <row r="50" spans="1:8" ht="15" customHeight="1" x14ac:dyDescent="0.3">
      <c r="A50" s="126"/>
      <c r="B50" s="126"/>
      <c r="C50" s="126"/>
      <c r="D50" s="126"/>
      <c r="E50" s="126"/>
      <c r="F50" s="126"/>
      <c r="G50" s="126"/>
    </row>
    <row r="51" spans="1:8" ht="15" customHeight="1" x14ac:dyDescent="0.25"/>
  </sheetData>
  <mergeCells count="12">
    <mergeCell ref="A25:F25"/>
    <mergeCell ref="A27:G27"/>
    <mergeCell ref="B30:C30"/>
    <mergeCell ref="B31:C31"/>
    <mergeCell ref="A29:G29"/>
    <mergeCell ref="E31:F31"/>
    <mergeCell ref="A1:F1"/>
    <mergeCell ref="A3:G3"/>
    <mergeCell ref="B6:C6"/>
    <mergeCell ref="B7:C7"/>
    <mergeCell ref="A5:G5"/>
    <mergeCell ref="E7:F7"/>
  </mergeCells>
  <printOptions horizontalCentered="1"/>
  <pageMargins left="0.75" right="0.75" top="0.5" bottom="0.5" header="0.5" footer="0.5"/>
  <pageSetup scale="85"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1. Income Statement</vt:lpstr>
      <vt:lpstr>2. Balance Sheet</vt:lpstr>
      <vt:lpstr>3. Cash Flows Statement</vt:lpstr>
      <vt:lpstr>4. Consolidated Supplement</vt:lpstr>
      <vt:lpstr>5. ACC Segment and Mobility</vt:lpstr>
      <vt:lpstr>5.1 Mobility</vt:lpstr>
      <vt:lpstr>6. Video</vt:lpstr>
      <vt:lpstr>6. Broadband</vt:lpstr>
      <vt:lpstr>7. Business Wireline and Wirele</vt:lpstr>
      <vt:lpstr>8. WM Segment and Turner</vt:lpstr>
      <vt:lpstr>9. HBO and Warner Bros.</vt:lpstr>
      <vt:lpstr>10. Latin America and VRIO</vt:lpstr>
      <vt:lpstr>11. Mexico and Supp Advert</vt:lpstr>
      <vt:lpstr>12. Supp Seg Recon 3 mo</vt:lpstr>
      <vt:lpstr>13. Supp Seg Recon YTD</vt:lpstr>
      <vt:lpstr>'1. Income Statement'!Print_Area</vt:lpstr>
      <vt:lpstr>'11. Mexico and Supp Advert'!Print_Area</vt:lpstr>
      <vt:lpstr>'12. Supp Seg Recon 3 mo'!Print_Area</vt:lpstr>
      <vt:lpstr>'13. Supp Seg Recon YTD'!Print_Area</vt:lpstr>
      <vt:lpstr>'3. Cash Flows Statement'!Print_Area</vt:lpstr>
      <vt:lpstr>'4. Consolidated Supplement'!Print_Area</vt:lpstr>
      <vt:lpstr>'5. ACC Segment and Mobility'!Print_Area</vt:lpstr>
      <vt:lpstr>'5.1 Mobility'!Print_Area</vt:lpstr>
      <vt:lpstr>'6. Broadband'!Print_Area</vt:lpstr>
      <vt:lpstr>'6. Video'!Print_Area</vt:lpstr>
      <vt:lpstr>'7. Business Wireline and Wirele'!Print_Area</vt:lpstr>
      <vt:lpstr>'8. WM Segment and Turner'!Print_Area</vt:lpstr>
      <vt:lpstr>'9. HBO and Warner Bros.'!Print_Area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2021-01-26T23:14:51Z</dcterms:created>
  <dcterms:modified xsi:type="dcterms:W3CDTF">2021-01-26T23:15:18Z</dcterms:modified>
</cp:coreProperties>
</file>